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30.11.2022. Domes sēde\"/>
    </mc:Choice>
  </mc:AlternateContent>
  <bookViews>
    <workbookView xWindow="-120" yWindow="-120" windowWidth="29040" windowHeight="15840"/>
  </bookViews>
  <sheets>
    <sheet name="Lubānas amata vienību sarakst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F100" i="1" l="1"/>
  <c r="F99" i="1"/>
  <c r="D11" i="1"/>
  <c r="J10" i="1"/>
  <c r="K10" i="1" s="1"/>
  <c r="F10" i="1"/>
  <c r="J8" i="1"/>
  <c r="K8" i="1" s="1"/>
  <c r="F8" i="1"/>
  <c r="J87" i="1" l="1"/>
  <c r="K87" i="1" s="1"/>
  <c r="F87" i="1"/>
  <c r="F80" i="1"/>
  <c r="F81" i="1"/>
  <c r="F82" i="1"/>
  <c r="F83" i="1"/>
  <c r="F84" i="1"/>
  <c r="F85" i="1"/>
  <c r="F86" i="1"/>
  <c r="F79" i="1"/>
  <c r="J54" i="1"/>
  <c r="K54" i="1" s="1"/>
  <c r="F54" i="1"/>
  <c r="J42" i="1" l="1"/>
  <c r="J38" i="1"/>
  <c r="J37" i="1"/>
  <c r="K37" i="1" s="1"/>
  <c r="J103" i="1"/>
  <c r="J95" i="1"/>
  <c r="K103" i="1" l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2" i="1"/>
  <c r="K102" i="1" s="1"/>
  <c r="J101" i="1"/>
  <c r="K101" i="1" s="1"/>
  <c r="K95" i="1"/>
  <c r="J100" i="1"/>
  <c r="K100" i="1" s="1"/>
  <c r="J99" i="1"/>
  <c r="K99" i="1" s="1"/>
  <c r="J98" i="1"/>
  <c r="K98" i="1" s="1"/>
  <c r="J97" i="1"/>
  <c r="K97" i="1" s="1"/>
  <c r="J96" i="1"/>
  <c r="K96" i="1" s="1"/>
  <c r="J94" i="1"/>
  <c r="K94" i="1" s="1"/>
  <c r="J93" i="1"/>
  <c r="K93" i="1" s="1"/>
  <c r="J92" i="1"/>
  <c r="K92" i="1" s="1"/>
  <c r="J91" i="1"/>
  <c r="K91" i="1" s="1"/>
  <c r="J90" i="1"/>
  <c r="K90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6" i="1"/>
  <c r="K76" i="1" s="1"/>
  <c r="J75" i="1"/>
  <c r="K75" i="1" s="1"/>
  <c r="J74" i="1"/>
  <c r="K74" i="1" s="1"/>
  <c r="J72" i="1"/>
  <c r="K72" i="1" s="1"/>
  <c r="J71" i="1"/>
  <c r="K71" i="1" s="1"/>
  <c r="J70" i="1"/>
  <c r="K70" i="1" s="1"/>
  <c r="J69" i="1"/>
  <c r="K69" i="1" s="1"/>
  <c r="J73" i="1"/>
  <c r="K73" i="1" s="1"/>
  <c r="J68" i="1"/>
  <c r="K68" i="1" s="1"/>
  <c r="K67" i="1" l="1"/>
  <c r="J64" i="1"/>
  <c r="K64" i="1" s="1"/>
  <c r="J61" i="1"/>
  <c r="J60" i="1"/>
  <c r="J59" i="1"/>
  <c r="J58" i="1"/>
  <c r="J57" i="1"/>
  <c r="K57" i="1" s="1"/>
  <c r="J53" i="1"/>
  <c r="J52" i="1"/>
  <c r="J51" i="1"/>
  <c r="J50" i="1"/>
  <c r="J49" i="1"/>
  <c r="J48" i="1"/>
  <c r="J47" i="1"/>
  <c r="J46" i="1"/>
  <c r="J45" i="1"/>
  <c r="K45" i="1" s="1"/>
  <c r="K42" i="1"/>
  <c r="J39" i="1"/>
  <c r="K39" i="1" s="1"/>
  <c r="K38" i="1"/>
  <c r="J34" i="1"/>
  <c r="K34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K21" i="1"/>
  <c r="J20" i="1"/>
  <c r="K20" i="1" s="1"/>
  <c r="J19" i="1"/>
  <c r="K19" i="1" s="1"/>
  <c r="J16" i="1"/>
  <c r="K16" i="1" s="1"/>
  <c r="K13" i="1"/>
  <c r="J9" i="1"/>
  <c r="K9" i="1" s="1"/>
  <c r="J6" i="1"/>
  <c r="K6" i="1" s="1"/>
  <c r="K7" i="1"/>
  <c r="J5" i="1"/>
  <c r="K5" i="1" s="1"/>
  <c r="F76" i="1"/>
  <c r="D77" i="1"/>
  <c r="F20" i="1"/>
  <c r="F21" i="1"/>
  <c r="F22" i="1"/>
  <c r="F23" i="1"/>
  <c r="F24" i="1"/>
  <c r="F25" i="1"/>
  <c r="F26" i="1"/>
  <c r="F28" i="1"/>
  <c r="F29" i="1"/>
  <c r="F30" i="1"/>
  <c r="F31" i="1"/>
  <c r="D32" i="1"/>
  <c r="F68" i="1"/>
  <c r="F69" i="1"/>
  <c r="F70" i="1"/>
  <c r="F71" i="1"/>
  <c r="F72" i="1"/>
  <c r="F73" i="1"/>
  <c r="F74" i="1"/>
  <c r="F67" i="1"/>
  <c r="F75" i="1"/>
  <c r="F111" i="1"/>
  <c r="F102" i="1"/>
  <c r="F103" i="1"/>
  <c r="F104" i="1"/>
  <c r="F101" i="1"/>
  <c r="F95" i="1"/>
  <c r="F94" i="1"/>
  <c r="F93" i="1"/>
  <c r="F92" i="1"/>
  <c r="F91" i="1"/>
  <c r="F90" i="1"/>
  <c r="F19" i="1"/>
  <c r="D88" i="1"/>
  <c r="F88" i="1"/>
  <c r="F62" i="1"/>
  <c r="D112" i="1"/>
  <c r="F43" i="1"/>
  <c r="D43" i="1"/>
  <c r="D40" i="1"/>
  <c r="D14" i="1"/>
  <c r="D17" i="1"/>
  <c r="F5" i="1"/>
  <c r="F6" i="1"/>
  <c r="F7" i="1"/>
  <c r="F16" i="1"/>
  <c r="F17" i="1" s="1"/>
  <c r="F9" i="1"/>
  <c r="F34" i="1"/>
  <c r="F35" i="1" s="1"/>
  <c r="D35" i="1"/>
  <c r="F37" i="1"/>
  <c r="F38" i="1"/>
  <c r="F45" i="1"/>
  <c r="F55" i="1" s="1"/>
  <c r="F13" i="1"/>
  <c r="F14" i="1" s="1"/>
  <c r="F64" i="1"/>
  <c r="F65" i="1" s="1"/>
  <c r="F77" i="1" l="1"/>
  <c r="F32" i="1"/>
  <c r="F40" i="1"/>
  <c r="F112" i="1"/>
  <c r="F11" i="1"/>
</calcChain>
</file>

<file path=xl/sharedStrings.xml><?xml version="1.0" encoding="utf-8"?>
<sst xmlns="http://schemas.openxmlformats.org/spreadsheetml/2006/main" count="467" uniqueCount="196">
  <si>
    <t>Nr.p.k.</t>
  </si>
  <si>
    <t>Amata vienības nosaukums</t>
  </si>
  <si>
    <t>Profesijas kods</t>
  </si>
  <si>
    <t>Amata vienību skaits</t>
  </si>
  <si>
    <t>Pārvalde</t>
  </si>
  <si>
    <t>Pārvaldes vadītājs</t>
  </si>
  <si>
    <t>1213 23</t>
  </si>
  <si>
    <t>1.</t>
  </si>
  <si>
    <t>IV A</t>
  </si>
  <si>
    <t>Sabiedrības pārvaldes speciālists</t>
  </si>
  <si>
    <t>2422 35</t>
  </si>
  <si>
    <t>I</t>
  </si>
  <si>
    <t>Lietvedis</t>
  </si>
  <si>
    <t>3341 04</t>
  </si>
  <si>
    <t>II</t>
  </si>
  <si>
    <t>Klientu apkalpošanas speciālists (Lubānā un Meirānos)</t>
  </si>
  <si>
    <t>4222 07</t>
  </si>
  <si>
    <t>II A</t>
  </si>
  <si>
    <t>2642 05</t>
  </si>
  <si>
    <t>Kopā</t>
  </si>
  <si>
    <t>Īpašumu uzturēšanas nodaļa</t>
  </si>
  <si>
    <t>Nodaļas vadītājs</t>
  </si>
  <si>
    <t>1219 01</t>
  </si>
  <si>
    <t>3.</t>
  </si>
  <si>
    <t>III</t>
  </si>
  <si>
    <t>V</t>
  </si>
  <si>
    <t>Labiekārtošanas darbu strādnieks</t>
  </si>
  <si>
    <t>9214 03</t>
  </si>
  <si>
    <t>Kapsētas  pārzinis</t>
  </si>
  <si>
    <t>5151 20</t>
  </si>
  <si>
    <t>4.</t>
  </si>
  <si>
    <t>I A</t>
  </si>
  <si>
    <t>Tērpu pārzinis</t>
  </si>
  <si>
    <t>4321 03</t>
  </si>
  <si>
    <t>Sētnieks</t>
  </si>
  <si>
    <t>9613 01</t>
  </si>
  <si>
    <t>Apkopējs</t>
  </si>
  <si>
    <t>9112 01</t>
  </si>
  <si>
    <t xml:space="preserve">Apkures/krāšņu kurinātājs </t>
  </si>
  <si>
    <t>8182 04</t>
  </si>
  <si>
    <t>Autobusa vadītājs</t>
  </si>
  <si>
    <t>8331 01</t>
  </si>
  <si>
    <t>Traktortehnikas vadītājs-remontstrādnieks</t>
  </si>
  <si>
    <t xml:space="preserve">8341 06 </t>
  </si>
  <si>
    <t>Santehniķis- remontstrādnieks</t>
  </si>
  <si>
    <t>7411 01</t>
  </si>
  <si>
    <t>Vadītājs</t>
  </si>
  <si>
    <t>33.</t>
  </si>
  <si>
    <t>1349 34</t>
  </si>
  <si>
    <t>2622 02</t>
  </si>
  <si>
    <t>3433 01</t>
  </si>
  <si>
    <t>Kora diriģents</t>
  </si>
  <si>
    <t>2652 24</t>
  </si>
  <si>
    <t>Stundas algas  likme EUR 9,08, maksimālais apmaksāto stundu skaits mēnesī - 25</t>
  </si>
  <si>
    <t>Tautas deju ansambļa vadītājs</t>
  </si>
  <si>
    <t>2653 11</t>
  </si>
  <si>
    <t>Stundas algas likme EUR 9,08, maksimālais apmaksāto stundu skaits mēnesī - 25</t>
  </si>
  <si>
    <t>Deju kopas "Žuburi" B vadītājs</t>
  </si>
  <si>
    <t>2653 10</t>
  </si>
  <si>
    <t>Deju kopas "Žuburi" C vadītājs</t>
  </si>
  <si>
    <t>Stundas likme EUR 9,08, maksimālais apmaksāto stundu skaits mēnesī - 25</t>
  </si>
  <si>
    <t>Folkloras kopas vadītājs</t>
  </si>
  <si>
    <t>2652 27</t>
  </si>
  <si>
    <t>Amatierteātra režisors</t>
  </si>
  <si>
    <t>2654 11</t>
  </si>
  <si>
    <t>Ansambļa vadītājs</t>
  </si>
  <si>
    <t>2642 18</t>
  </si>
  <si>
    <t>Dāmu deju grupas vadītājs</t>
  </si>
  <si>
    <t>Meirānu Tautas nama vadītājs</t>
  </si>
  <si>
    <t>Deju kolektīva vadītājs</t>
  </si>
  <si>
    <t>2653 12</t>
  </si>
  <si>
    <t>Deju kolektīva "Rokraksti" vadītājs</t>
  </si>
  <si>
    <t>Sporta pasākumu organizators</t>
  </si>
  <si>
    <t>3423 03</t>
  </si>
  <si>
    <t>2621 11</t>
  </si>
  <si>
    <t>9629 07</t>
  </si>
  <si>
    <t>Sargs- dežurants</t>
  </si>
  <si>
    <t>9121 01</t>
  </si>
  <si>
    <t>Veļas mazgātājs</t>
  </si>
  <si>
    <t>9412 02</t>
  </si>
  <si>
    <t xml:space="preserve">Virtuves darbinieks </t>
  </si>
  <si>
    <t>Noliktavas pārzinis</t>
  </si>
  <si>
    <t>5312 01</t>
  </si>
  <si>
    <t>Pirmsskolas skolotāja palīgs</t>
  </si>
  <si>
    <t>Apkures/krāšņu kurinātājs- remontstrādnieks</t>
  </si>
  <si>
    <t>Virtuves darbinieks</t>
  </si>
  <si>
    <t>Pavāra palīgs</t>
  </si>
  <si>
    <t>9412 01</t>
  </si>
  <si>
    <t>Laborants</t>
  </si>
  <si>
    <t>7543 08</t>
  </si>
  <si>
    <t>Sargs</t>
  </si>
  <si>
    <t>II B</t>
  </si>
  <si>
    <t>2211 03</t>
  </si>
  <si>
    <t>Saskaņā ar MK noteikumiem Nr. 851 "Noteikumi par zemāko mēnešalgu un speciālo piemaksu veselības aprūpes jomā nodarbinātajiem"</t>
  </si>
  <si>
    <t xml:space="preserve">Ķirurgs </t>
  </si>
  <si>
    <t>2212 61</t>
  </si>
  <si>
    <t>Ginekologs</t>
  </si>
  <si>
    <t>2212 47</t>
  </si>
  <si>
    <t>2240 02</t>
  </si>
  <si>
    <t xml:space="preserve">Fizioterapeits </t>
  </si>
  <si>
    <t>2264 02</t>
  </si>
  <si>
    <t>Informācijas ievadīšanas operators</t>
  </si>
  <si>
    <t>4132 01</t>
  </si>
  <si>
    <t>Elektriķis- remontstrādnieks</t>
  </si>
  <si>
    <t>IV</t>
  </si>
  <si>
    <t>Meirānu tautas nams</t>
  </si>
  <si>
    <t>Lubānas pilsētas bibliotēka</t>
  </si>
  <si>
    <t>Lubānas tūrisma un kultūrvēsturiskā mantojuma centrs</t>
  </si>
  <si>
    <t>Lubānas vidusskola (bez pedagogu amatiem)</t>
  </si>
  <si>
    <t xml:space="preserve"> Lubānas pirmsskolas izglītības iestāde "Rūķīši" (bez pedagogu amatiem)</t>
  </si>
  <si>
    <t>Ģimenes ārsts</t>
  </si>
  <si>
    <t>Ārsts palīgs</t>
  </si>
  <si>
    <t>Mēnešalgas likme
(EUR)</t>
  </si>
  <si>
    <t>Mēnešalgas fonds 
(EUR)</t>
  </si>
  <si>
    <t>Amata saime</t>
  </si>
  <si>
    <t>Amata saimes līmenis</t>
  </si>
  <si>
    <t>Mēnešalgas grupa</t>
  </si>
  <si>
    <t>Valsts un pašvaldības vienotais klientu apkalpošanas centrs</t>
  </si>
  <si>
    <t>Darbs sporta jomā</t>
  </si>
  <si>
    <t>Multifunkcionālais centrs</t>
  </si>
  <si>
    <t>1343 01</t>
  </si>
  <si>
    <t>Nekustamā īpašuma pārvaldnieks</t>
  </si>
  <si>
    <t>3334 11</t>
  </si>
  <si>
    <t xml:space="preserve">Apkopējs </t>
  </si>
  <si>
    <t>Automobiļa vadītājs</t>
  </si>
  <si>
    <t>2635 04</t>
  </si>
  <si>
    <t>III A</t>
  </si>
  <si>
    <t>Sociālais rehabilitētājs</t>
  </si>
  <si>
    <t>3412 02</t>
  </si>
  <si>
    <t>Sociālais aprūpētājs</t>
  </si>
  <si>
    <t>3412 01</t>
  </si>
  <si>
    <t>Aprūpētājs dienā</t>
  </si>
  <si>
    <t>5322 02</t>
  </si>
  <si>
    <t>Aprūpētājs (diennakti)</t>
  </si>
  <si>
    <t>Pavārs</t>
  </si>
  <si>
    <t>5120 02</t>
  </si>
  <si>
    <t>Sanitārs</t>
  </si>
  <si>
    <t>5321 01</t>
  </si>
  <si>
    <t>Lubānas sociālās aprūpes centrs</t>
  </si>
  <si>
    <t xml:space="preserve">   stundas algas likme
EUR 3,88</t>
  </si>
  <si>
    <t>Informatīvā izdevuma redaktors</t>
  </si>
  <si>
    <t>Saimniecības pārzinis</t>
  </si>
  <si>
    <t>stundas algas likme EUR 4,20</t>
  </si>
  <si>
    <t>Skolēnu pavadonis</t>
  </si>
  <si>
    <t>5311 03</t>
  </si>
  <si>
    <t>Saimniecības vadītājs</t>
  </si>
  <si>
    <t>5151 03</t>
  </si>
  <si>
    <t>2.</t>
  </si>
  <si>
    <t>Virtuves vadītājs</t>
  </si>
  <si>
    <t>5151 05</t>
  </si>
  <si>
    <t>16.</t>
  </si>
  <si>
    <t>2221 46</t>
  </si>
  <si>
    <t>6.2.</t>
  </si>
  <si>
    <t>Procenti no minimuma</t>
  </si>
  <si>
    <t>1.2.</t>
  </si>
  <si>
    <t>12.</t>
  </si>
  <si>
    <t>20.3.</t>
  </si>
  <si>
    <t>6.</t>
  </si>
  <si>
    <t>36.</t>
  </si>
  <si>
    <t>10.</t>
  </si>
  <si>
    <t>26.</t>
  </si>
  <si>
    <t>7.</t>
  </si>
  <si>
    <t>25.</t>
  </si>
  <si>
    <t>44.</t>
  </si>
  <si>
    <t>9.</t>
  </si>
  <si>
    <t>5.</t>
  </si>
  <si>
    <t>46.1.</t>
  </si>
  <si>
    <t>40.</t>
  </si>
  <si>
    <t>20.2.</t>
  </si>
  <si>
    <t>8.</t>
  </si>
  <si>
    <t>50.</t>
  </si>
  <si>
    <t>IV B</t>
  </si>
  <si>
    <t>35.</t>
  </si>
  <si>
    <t xml:space="preserve">I </t>
  </si>
  <si>
    <t>43.1.</t>
  </si>
  <si>
    <t>V A</t>
  </si>
  <si>
    <t>6.1.</t>
  </si>
  <si>
    <t>II C</t>
  </si>
  <si>
    <t>III B</t>
  </si>
  <si>
    <t>Madonas novada Lubānas apvienības pārvaldes un tās pakļautībā esošo iestāžu amata vienību saraksts no 01.01.2023.</t>
  </si>
  <si>
    <t>Minimums, EUR (jāsasniedz līdz 01.01.2027.)</t>
  </si>
  <si>
    <t>Lubānas kultūras nams</t>
  </si>
  <si>
    <t>Indrānu pagasta bibliotēka</t>
  </si>
  <si>
    <t>Bibliotēkas vadītājs</t>
  </si>
  <si>
    <t>Bērnu nodaļas vadītājs</t>
  </si>
  <si>
    <t>Bibliotekārs</t>
  </si>
  <si>
    <t>Vispārējās aprūpes māsa</t>
  </si>
  <si>
    <t>Sociālais darbinieks</t>
  </si>
  <si>
    <t>4415 01</t>
  </si>
  <si>
    <t>20.1.</t>
  </si>
  <si>
    <t>Lauku attīstības speciālists</t>
  </si>
  <si>
    <t>3142 23</t>
  </si>
  <si>
    <t xml:space="preserve">   minimāla stundas algas likme</t>
  </si>
  <si>
    <t>8322 01</t>
  </si>
  <si>
    <t>Arhivārs (līdz 30.06.2023.)</t>
  </si>
  <si>
    <t>20.pielikums Madonas novada pašvaldības domes 30.11.2022. lēmumam Nr. 807  (protokols Nr. 27, 37.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</si>
</sst>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u/>
      <sz val="10"/>
      <color indexed="12"/>
      <name val="Arial"/>
      <family val="2"/>
      <charset val="186"/>
    </font>
    <font>
      <b/>
      <u/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2"/>
      <color rgb="FFFF0000"/>
      <name val="Calibri"/>
      <family val="2"/>
      <charset val="186"/>
      <scheme val="minor"/>
    </font>
    <font>
      <sz val="12"/>
      <color rgb="FF41414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7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2" borderId="1" xfId="7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7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7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4" fillId="3" borderId="6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left" vertical="center" wrapText="1"/>
    </xf>
    <xf numFmtId="0" fontId="2" fillId="2" borderId="2" xfId="7" applyFont="1" applyFill="1" applyBorder="1" applyAlignment="1">
      <alignment horizontal="left" vertical="center" wrapText="1"/>
    </xf>
    <xf numFmtId="0" fontId="2" fillId="2" borderId="5" xfId="7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8" fillId="4" borderId="0" xfId="0" applyFont="1" applyFill="1" applyBorder="1" applyAlignment="1">
      <alignment horizontal="left" vertical="center" wrapText="1"/>
    </xf>
  </cellXfs>
  <cellStyles count="10">
    <cellStyle name="Hipersaite 2" xfId="1"/>
    <cellStyle name="Normal 2" xfId="2"/>
    <cellStyle name="Parasts" xfId="0" builtinId="0"/>
    <cellStyle name="Parasts 2" xfId="3"/>
    <cellStyle name="Parasts 3" xfId="4"/>
    <cellStyle name="Parasts 4" xfId="5"/>
    <cellStyle name="Parasts 5" xfId="6"/>
    <cellStyle name="Parasts 6" xfId="7"/>
    <cellStyle name="Parasts 7" xfId="8"/>
    <cellStyle name="Procenti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abSelected="1" zoomScale="90" zoomScaleNormal="90" workbookViewId="0">
      <pane ySplit="3" topLeftCell="A4" activePane="bottomLeft" state="frozen"/>
      <selection pane="bottomLeft" activeCell="O8" sqref="O8"/>
    </sheetView>
  </sheetViews>
  <sheetFormatPr defaultColWidth="9.140625" defaultRowHeight="15.75" x14ac:dyDescent="0.25"/>
  <cols>
    <col min="1" max="1" width="10" style="27" customWidth="1"/>
    <col min="2" max="2" width="21.140625" style="31" customWidth="1"/>
    <col min="3" max="3" width="11.5703125" style="27" customWidth="1"/>
    <col min="4" max="4" width="11.7109375" style="27" customWidth="1"/>
    <col min="5" max="5" width="14" style="27" customWidth="1"/>
    <col min="6" max="6" width="13.5703125" style="32" customWidth="1"/>
    <col min="7" max="7" width="9.140625" style="47"/>
    <col min="8" max="8" width="15.42578125" style="47" customWidth="1"/>
    <col min="9" max="9" width="14.42578125" style="47" customWidth="1"/>
    <col min="10" max="10" width="18.28515625" style="47" customWidth="1"/>
    <col min="11" max="11" width="15.85546875" style="46" customWidth="1"/>
    <col min="12" max="12" width="24.28515625" style="27" customWidth="1"/>
    <col min="13" max="16384" width="9.140625" style="27"/>
  </cols>
  <sheetData>
    <row r="1" spans="1:12" ht="15.75" customHeight="1" x14ac:dyDescent="0.25">
      <c r="A1" s="102" t="s">
        <v>195</v>
      </c>
      <c r="B1" s="102"/>
      <c r="C1" s="102"/>
      <c r="D1" s="102"/>
      <c r="E1" s="102"/>
      <c r="F1" s="102"/>
      <c r="G1" s="102"/>
      <c r="H1" s="102"/>
    </row>
    <row r="2" spans="1:12" ht="34.5" customHeight="1" x14ac:dyDescent="0.25">
      <c r="A2" s="89" t="s">
        <v>179</v>
      </c>
      <c r="B2" s="89"/>
      <c r="C2" s="89"/>
      <c r="D2" s="89"/>
      <c r="E2" s="89"/>
      <c r="F2" s="89"/>
    </row>
    <row r="3" spans="1:12" ht="66" customHeight="1" x14ac:dyDescent="0.25">
      <c r="A3" s="22" t="s">
        <v>0</v>
      </c>
      <c r="B3" s="12" t="s">
        <v>1</v>
      </c>
      <c r="C3" s="12" t="s">
        <v>2</v>
      </c>
      <c r="D3" s="12" t="s">
        <v>3</v>
      </c>
      <c r="E3" s="11" t="s">
        <v>112</v>
      </c>
      <c r="F3" s="12" t="s">
        <v>113</v>
      </c>
      <c r="G3" s="11" t="s">
        <v>114</v>
      </c>
      <c r="H3" s="11" t="s">
        <v>115</v>
      </c>
      <c r="I3" s="11" t="s">
        <v>116</v>
      </c>
      <c r="J3" s="11" t="s">
        <v>180</v>
      </c>
      <c r="K3" s="11" t="s">
        <v>153</v>
      </c>
    </row>
    <row r="4" spans="1:12" s="28" customFormat="1" x14ac:dyDescent="0.25">
      <c r="A4" s="90" t="s">
        <v>4</v>
      </c>
      <c r="B4" s="90"/>
      <c r="C4" s="90"/>
      <c r="D4" s="90"/>
      <c r="E4" s="90"/>
      <c r="F4" s="90"/>
      <c r="G4" s="47"/>
      <c r="H4" s="47"/>
      <c r="I4" s="47"/>
      <c r="J4" s="47"/>
      <c r="K4" s="45"/>
    </row>
    <row r="5" spans="1:12" ht="20.100000000000001" customHeight="1" x14ac:dyDescent="0.25">
      <c r="A5" s="14">
        <v>1</v>
      </c>
      <c r="B5" s="15" t="s">
        <v>5</v>
      </c>
      <c r="C5" s="14" t="s">
        <v>6</v>
      </c>
      <c r="D5" s="14">
        <v>1</v>
      </c>
      <c r="E5" s="14">
        <v>1590</v>
      </c>
      <c r="F5" s="16">
        <f t="shared" ref="F5:F10" si="0">ROUND(D5*E5,0)</f>
        <v>1590</v>
      </c>
      <c r="G5" s="20" t="s">
        <v>154</v>
      </c>
      <c r="H5" s="20" t="s">
        <v>11</v>
      </c>
      <c r="I5" s="20" t="s">
        <v>155</v>
      </c>
      <c r="J5" s="64">
        <f>1.911*1137.46</f>
        <v>2173.68606</v>
      </c>
      <c r="K5" s="56">
        <f t="shared" ref="K5:K10" si="1">E5/(J5/100)</f>
        <v>73.147637520387832</v>
      </c>
    </row>
    <row r="6" spans="1:12" ht="51" customHeight="1" thickBot="1" x14ac:dyDescent="0.3">
      <c r="A6" s="14">
        <v>2</v>
      </c>
      <c r="B6" s="3" t="s">
        <v>9</v>
      </c>
      <c r="C6" s="14" t="s">
        <v>10</v>
      </c>
      <c r="D6" s="14">
        <v>1</v>
      </c>
      <c r="E6" s="14">
        <v>1250</v>
      </c>
      <c r="F6" s="16">
        <f t="shared" si="0"/>
        <v>1250</v>
      </c>
      <c r="G6" s="20" t="s">
        <v>158</v>
      </c>
      <c r="H6" s="20" t="s">
        <v>104</v>
      </c>
      <c r="I6" s="20" t="s">
        <v>159</v>
      </c>
      <c r="J6" s="84">
        <f>1.23*1137.46</f>
        <v>1399.0758000000001</v>
      </c>
      <c r="K6" s="56">
        <f t="shared" si="1"/>
        <v>89.344694547643513</v>
      </c>
    </row>
    <row r="7" spans="1:12" ht="49.5" customHeight="1" x14ac:dyDescent="0.25">
      <c r="A7" s="14">
        <v>3</v>
      </c>
      <c r="B7" s="15" t="s">
        <v>12</v>
      </c>
      <c r="C7" s="5" t="s">
        <v>13</v>
      </c>
      <c r="D7" s="5">
        <v>1</v>
      </c>
      <c r="E7" s="5">
        <v>927</v>
      </c>
      <c r="F7" s="16">
        <f t="shared" si="0"/>
        <v>927</v>
      </c>
      <c r="G7" s="65" t="s">
        <v>156</v>
      </c>
      <c r="H7" s="66" t="s">
        <v>14</v>
      </c>
      <c r="I7" s="66" t="s">
        <v>161</v>
      </c>
      <c r="J7" s="68">
        <v>905.41816000000006</v>
      </c>
      <c r="K7" s="56">
        <f t="shared" si="1"/>
        <v>102.38363233182777</v>
      </c>
    </row>
    <row r="8" spans="1:12" ht="49.5" customHeight="1" x14ac:dyDescent="0.25">
      <c r="A8" s="69">
        <v>4</v>
      </c>
      <c r="B8" s="71" t="s">
        <v>194</v>
      </c>
      <c r="C8" s="69" t="s">
        <v>188</v>
      </c>
      <c r="D8" s="69">
        <v>0.5</v>
      </c>
      <c r="E8" s="69">
        <v>864</v>
      </c>
      <c r="F8" s="72">
        <f t="shared" si="0"/>
        <v>432</v>
      </c>
      <c r="G8" s="74" t="s">
        <v>189</v>
      </c>
      <c r="H8" s="74" t="s">
        <v>11</v>
      </c>
      <c r="I8" s="74" t="s">
        <v>157</v>
      </c>
      <c r="J8" s="64">
        <f>0.666*1137.46</f>
        <v>757.54836000000012</v>
      </c>
      <c r="K8" s="77">
        <f t="shared" si="1"/>
        <v>114.05212467227834</v>
      </c>
      <c r="L8" s="87"/>
    </row>
    <row r="9" spans="1:12" ht="33" customHeight="1" thickBot="1" x14ac:dyDescent="0.3">
      <c r="A9" s="69">
        <v>5</v>
      </c>
      <c r="B9" s="80" t="s">
        <v>140</v>
      </c>
      <c r="C9" s="79" t="s">
        <v>18</v>
      </c>
      <c r="D9" s="79">
        <v>1</v>
      </c>
      <c r="E9" s="79">
        <v>835</v>
      </c>
      <c r="F9" s="81">
        <f t="shared" si="0"/>
        <v>835</v>
      </c>
      <c r="G9" s="82" t="s">
        <v>160</v>
      </c>
      <c r="H9" s="82" t="s">
        <v>11</v>
      </c>
      <c r="I9" s="82" t="s">
        <v>161</v>
      </c>
      <c r="J9" s="84">
        <f>0.796*1137.46</f>
        <v>905.41816000000006</v>
      </c>
      <c r="K9" s="83">
        <f t="shared" si="1"/>
        <v>92.222581442369133</v>
      </c>
    </row>
    <row r="10" spans="1:12" ht="33" customHeight="1" thickBot="1" x14ac:dyDescent="0.3">
      <c r="A10" s="69">
        <v>6</v>
      </c>
      <c r="B10" s="71" t="s">
        <v>190</v>
      </c>
      <c r="C10" s="69" t="s">
        <v>191</v>
      </c>
      <c r="D10" s="69">
        <v>0.2</v>
      </c>
      <c r="E10" s="69">
        <v>870</v>
      </c>
      <c r="F10" s="72">
        <f t="shared" si="0"/>
        <v>174</v>
      </c>
      <c r="G10" s="74" t="s">
        <v>162</v>
      </c>
      <c r="H10" s="74" t="s">
        <v>17</v>
      </c>
      <c r="I10" s="74" t="s">
        <v>157</v>
      </c>
      <c r="J10" s="84">
        <f>0.666*1137.46</f>
        <v>757.54836000000012</v>
      </c>
      <c r="K10" s="77">
        <f t="shared" si="1"/>
        <v>114.84415331583583</v>
      </c>
    </row>
    <row r="11" spans="1:12" ht="20.100000000000001" customHeight="1" x14ac:dyDescent="0.25">
      <c r="A11" s="14"/>
      <c r="B11" s="6" t="s">
        <v>19</v>
      </c>
      <c r="C11" s="1"/>
      <c r="D11" s="1">
        <f>SUM(D5:D10)</f>
        <v>4.7</v>
      </c>
      <c r="E11" s="14"/>
      <c r="F11" s="2">
        <f>SUM(F5:F9)</f>
        <v>5034</v>
      </c>
      <c r="G11" s="20"/>
      <c r="H11" s="20"/>
      <c r="I11" s="20"/>
      <c r="J11" s="74"/>
      <c r="K11" s="56"/>
    </row>
    <row r="12" spans="1:12" ht="19.5" customHeight="1" x14ac:dyDescent="0.25">
      <c r="A12" s="95" t="s">
        <v>118</v>
      </c>
      <c r="B12" s="96"/>
      <c r="C12" s="96"/>
      <c r="D12" s="96"/>
      <c r="E12" s="96"/>
      <c r="F12" s="96"/>
      <c r="G12" s="20"/>
      <c r="H12" s="20"/>
      <c r="I12" s="20"/>
      <c r="J12" s="74"/>
      <c r="K12" s="56"/>
    </row>
    <row r="13" spans="1:12" ht="34.5" customHeight="1" x14ac:dyDescent="0.25">
      <c r="A13" s="14">
        <v>1</v>
      </c>
      <c r="B13" s="15" t="s">
        <v>72</v>
      </c>
      <c r="C13" s="14" t="s">
        <v>73</v>
      </c>
      <c r="D13" s="9">
        <v>1</v>
      </c>
      <c r="E13" s="14">
        <v>858</v>
      </c>
      <c r="F13" s="16">
        <f>ROUND(D13*E13,0)</f>
        <v>858</v>
      </c>
      <c r="G13" s="62" t="s">
        <v>163</v>
      </c>
      <c r="H13" s="63" t="s">
        <v>11</v>
      </c>
      <c r="I13" s="63" t="s">
        <v>157</v>
      </c>
      <c r="J13" s="64">
        <v>757.54836000000012</v>
      </c>
      <c r="K13" s="56">
        <f>E13/(J13/100)</f>
        <v>113.26009602872084</v>
      </c>
    </row>
    <row r="14" spans="1:12" x14ac:dyDescent="0.25">
      <c r="A14" s="14"/>
      <c r="B14" s="25" t="s">
        <v>19</v>
      </c>
      <c r="C14" s="14"/>
      <c r="D14" s="1">
        <f>SUM(D13)</f>
        <v>1</v>
      </c>
      <c r="E14" s="1"/>
      <c r="F14" s="2">
        <f>SUM(F13)</f>
        <v>858</v>
      </c>
      <c r="G14" s="20"/>
      <c r="H14" s="20"/>
      <c r="I14" s="20"/>
      <c r="J14" s="74"/>
      <c r="K14" s="56"/>
    </row>
    <row r="15" spans="1:12" s="28" customFormat="1" ht="22.5" customHeight="1" x14ac:dyDescent="0.25">
      <c r="A15" s="93" t="s">
        <v>117</v>
      </c>
      <c r="B15" s="94"/>
      <c r="C15" s="94"/>
      <c r="D15" s="94"/>
      <c r="E15" s="94"/>
      <c r="F15" s="94"/>
      <c r="G15" s="20"/>
      <c r="H15" s="20"/>
      <c r="I15" s="20"/>
      <c r="J15" s="74"/>
      <c r="K15" s="56"/>
    </row>
    <row r="16" spans="1:12" ht="64.5" customHeight="1" thickBot="1" x14ac:dyDescent="0.3">
      <c r="A16" s="14">
        <v>1</v>
      </c>
      <c r="B16" s="15" t="s">
        <v>15</v>
      </c>
      <c r="C16" s="14" t="s">
        <v>16</v>
      </c>
      <c r="D16" s="14">
        <v>1.5</v>
      </c>
      <c r="E16" s="14">
        <v>864</v>
      </c>
      <c r="F16" s="16">
        <f>ROUND(D16*E16,0)</f>
        <v>1296</v>
      </c>
      <c r="G16" s="20" t="s">
        <v>162</v>
      </c>
      <c r="H16" s="20" t="s">
        <v>11</v>
      </c>
      <c r="I16" s="20" t="s">
        <v>30</v>
      </c>
      <c r="J16" s="84">
        <f>0.582*1137.46</f>
        <v>662.00171999999998</v>
      </c>
      <c r="K16" s="56">
        <f>E16/(J16/100)</f>
        <v>130.51325606827729</v>
      </c>
    </row>
    <row r="17" spans="1:11" ht="20.100000000000001" customHeight="1" x14ac:dyDescent="0.25">
      <c r="A17" s="14"/>
      <c r="B17" s="6" t="s">
        <v>19</v>
      </c>
      <c r="C17" s="1"/>
      <c r="D17" s="1">
        <f>SUM(D16)</f>
        <v>1.5</v>
      </c>
      <c r="E17" s="14"/>
      <c r="F17" s="2">
        <f>SUM(F16)</f>
        <v>1296</v>
      </c>
      <c r="G17" s="20"/>
      <c r="H17" s="20"/>
      <c r="I17" s="20"/>
      <c r="J17" s="74"/>
      <c r="K17" s="56"/>
    </row>
    <row r="18" spans="1:11" x14ac:dyDescent="0.25">
      <c r="A18" s="90" t="s">
        <v>20</v>
      </c>
      <c r="B18" s="90"/>
      <c r="C18" s="90"/>
      <c r="D18" s="90"/>
      <c r="E18" s="90"/>
      <c r="F18" s="90"/>
      <c r="G18" s="20"/>
      <c r="H18" s="20"/>
      <c r="I18" s="20"/>
      <c r="J18" s="74"/>
      <c r="K18" s="56"/>
    </row>
    <row r="19" spans="1:11" ht="20.100000000000001" customHeight="1" thickBot="1" x14ac:dyDescent="0.3">
      <c r="A19" s="14">
        <v>1</v>
      </c>
      <c r="B19" s="15" t="s">
        <v>21</v>
      </c>
      <c r="C19" s="14" t="s">
        <v>22</v>
      </c>
      <c r="D19" s="14">
        <v>1</v>
      </c>
      <c r="E19" s="14">
        <v>1200</v>
      </c>
      <c r="F19" s="16">
        <f>D19*E19</f>
        <v>1200</v>
      </c>
      <c r="G19" s="20" t="s">
        <v>23</v>
      </c>
      <c r="H19" s="20" t="s">
        <v>104</v>
      </c>
      <c r="I19" s="20" t="s">
        <v>164</v>
      </c>
      <c r="J19" s="84">
        <f>1.017*1137.46</f>
        <v>1156.79682</v>
      </c>
      <c r="K19" s="56">
        <f>E19/(J19/100)</f>
        <v>103.73472499690999</v>
      </c>
    </row>
    <row r="20" spans="1:11" ht="35.1" customHeight="1" thickBot="1" x14ac:dyDescent="0.3">
      <c r="A20" s="20">
        <v>2</v>
      </c>
      <c r="B20" s="26" t="s">
        <v>121</v>
      </c>
      <c r="C20" s="26" t="s">
        <v>122</v>
      </c>
      <c r="D20" s="20">
        <v>1</v>
      </c>
      <c r="E20" s="7">
        <v>903</v>
      </c>
      <c r="F20" s="16">
        <f t="shared" ref="F20:F26" si="2">D20*E20</f>
        <v>903</v>
      </c>
      <c r="G20" s="20" t="s">
        <v>23</v>
      </c>
      <c r="H20" s="20" t="s">
        <v>11</v>
      </c>
      <c r="I20" s="20" t="s">
        <v>165</v>
      </c>
      <c r="J20" s="84">
        <f>0.623*1137.46</f>
        <v>708.63758000000007</v>
      </c>
      <c r="K20" s="56">
        <f>E20/(J20/100)</f>
        <v>127.42761963033345</v>
      </c>
    </row>
    <row r="21" spans="1:11" ht="35.1" customHeight="1" thickBot="1" x14ac:dyDescent="0.3">
      <c r="A21" s="14">
        <v>3</v>
      </c>
      <c r="B21" s="15" t="s">
        <v>26</v>
      </c>
      <c r="C21" s="60" t="s">
        <v>27</v>
      </c>
      <c r="D21" s="14">
        <v>1</v>
      </c>
      <c r="E21" s="14">
        <v>771</v>
      </c>
      <c r="F21" s="16">
        <f t="shared" si="2"/>
        <v>771</v>
      </c>
      <c r="G21" s="58" t="s">
        <v>150</v>
      </c>
      <c r="H21" s="58" t="s">
        <v>104</v>
      </c>
      <c r="I21" s="58" t="s">
        <v>30</v>
      </c>
      <c r="J21" s="84">
        <f>0.582*1137.46</f>
        <v>662.00171999999998</v>
      </c>
      <c r="K21" s="56">
        <f>E21/(J21/100)</f>
        <v>116.46495419981689</v>
      </c>
    </row>
    <row r="22" spans="1:11" ht="30.75" customHeight="1" thickBot="1" x14ac:dyDescent="0.3">
      <c r="A22" s="60">
        <v>4</v>
      </c>
      <c r="B22" s="15" t="s">
        <v>26</v>
      </c>
      <c r="C22" s="14" t="s">
        <v>27</v>
      </c>
      <c r="D22" s="14">
        <v>3</v>
      </c>
      <c r="E22" s="40">
        <v>620</v>
      </c>
      <c r="F22" s="16">
        <f t="shared" si="2"/>
        <v>1860</v>
      </c>
      <c r="G22" s="8" t="s">
        <v>150</v>
      </c>
      <c r="H22" s="8" t="s">
        <v>24</v>
      </c>
      <c r="I22" s="8" t="s">
        <v>23</v>
      </c>
      <c r="J22" s="84">
        <f>0.57*1137.46</f>
        <v>648.35219999999993</v>
      </c>
      <c r="K22" s="56">
        <f t="shared" ref="K22:K26" si="3">E22/(J22/100)</f>
        <v>95.627037280046267</v>
      </c>
    </row>
    <row r="23" spans="1:11" ht="35.1" customHeight="1" thickBot="1" x14ac:dyDescent="0.3">
      <c r="A23" s="57">
        <v>5</v>
      </c>
      <c r="B23" s="15" t="s">
        <v>28</v>
      </c>
      <c r="C23" s="14" t="s">
        <v>29</v>
      </c>
      <c r="D23" s="14">
        <v>1.3</v>
      </c>
      <c r="E23" s="40">
        <v>620</v>
      </c>
      <c r="F23" s="16">
        <f t="shared" si="2"/>
        <v>806</v>
      </c>
      <c r="G23" s="8" t="s">
        <v>150</v>
      </c>
      <c r="H23" s="8" t="s">
        <v>24</v>
      </c>
      <c r="I23" s="8" t="s">
        <v>23</v>
      </c>
      <c r="J23" s="84">
        <f>0.57*1137.46</f>
        <v>648.35219999999993</v>
      </c>
      <c r="K23" s="56">
        <f t="shared" si="3"/>
        <v>95.627037280046267</v>
      </c>
    </row>
    <row r="24" spans="1:11" ht="20.100000000000001" customHeight="1" thickBot="1" x14ac:dyDescent="0.3">
      <c r="A24" s="60">
        <v>6</v>
      </c>
      <c r="B24" s="15" t="s">
        <v>34</v>
      </c>
      <c r="C24" s="14" t="s">
        <v>35</v>
      </c>
      <c r="D24" s="14">
        <v>5</v>
      </c>
      <c r="E24" s="40">
        <v>620</v>
      </c>
      <c r="F24" s="16">
        <f t="shared" si="2"/>
        <v>3100</v>
      </c>
      <c r="G24" s="8" t="s">
        <v>150</v>
      </c>
      <c r="H24" s="8" t="s">
        <v>11</v>
      </c>
      <c r="I24" s="8" t="s">
        <v>7</v>
      </c>
      <c r="J24" s="84">
        <f>0.513*1137.46</f>
        <v>583.51697999999999</v>
      </c>
      <c r="K24" s="56">
        <f t="shared" si="3"/>
        <v>106.25226364449583</v>
      </c>
    </row>
    <row r="25" spans="1:11" ht="30.75" customHeight="1" thickBot="1" x14ac:dyDescent="0.3">
      <c r="A25" s="60">
        <v>7</v>
      </c>
      <c r="B25" s="15" t="s">
        <v>36</v>
      </c>
      <c r="C25" s="14" t="s">
        <v>37</v>
      </c>
      <c r="D25" s="14">
        <v>4.95</v>
      </c>
      <c r="E25" s="40">
        <v>620</v>
      </c>
      <c r="F25" s="16">
        <f t="shared" si="2"/>
        <v>3069</v>
      </c>
      <c r="G25" s="8" t="s">
        <v>150</v>
      </c>
      <c r="H25" s="8" t="s">
        <v>11</v>
      </c>
      <c r="I25" s="8" t="s">
        <v>7</v>
      </c>
      <c r="J25" s="84">
        <f>0.513*1137.46</f>
        <v>583.51697999999999</v>
      </c>
      <c r="K25" s="56">
        <f t="shared" si="3"/>
        <v>106.25226364449583</v>
      </c>
    </row>
    <row r="26" spans="1:11" ht="48.75" customHeight="1" thickBot="1" x14ac:dyDescent="0.3">
      <c r="A26" s="57">
        <v>8</v>
      </c>
      <c r="B26" s="15" t="s">
        <v>38</v>
      </c>
      <c r="C26" s="14" t="s">
        <v>39</v>
      </c>
      <c r="D26" s="14">
        <v>3</v>
      </c>
      <c r="E26" s="40">
        <v>620</v>
      </c>
      <c r="F26" s="16">
        <f t="shared" si="2"/>
        <v>1860</v>
      </c>
      <c r="G26" s="20" t="s">
        <v>150</v>
      </c>
      <c r="H26" s="20" t="s">
        <v>11</v>
      </c>
      <c r="I26" s="20" t="s">
        <v>7</v>
      </c>
      <c r="J26" s="84">
        <f>0.513*1137.46</f>
        <v>583.51697999999999</v>
      </c>
      <c r="K26" s="56">
        <f t="shared" si="3"/>
        <v>106.25226364449583</v>
      </c>
    </row>
    <row r="27" spans="1:11" ht="48.75" customHeight="1" thickBot="1" x14ac:dyDescent="0.3">
      <c r="A27" s="60">
        <v>9</v>
      </c>
      <c r="B27" s="15" t="s">
        <v>40</v>
      </c>
      <c r="C27" s="14" t="s">
        <v>41</v>
      </c>
      <c r="D27" s="14">
        <v>1</v>
      </c>
      <c r="E27" s="40" t="s">
        <v>142</v>
      </c>
      <c r="F27" s="35">
        <v>706</v>
      </c>
      <c r="G27" s="8" t="s">
        <v>166</v>
      </c>
      <c r="H27" s="8" t="s">
        <v>24</v>
      </c>
      <c r="I27" s="8" t="s">
        <v>157</v>
      </c>
      <c r="J27" s="84">
        <f>0.666*1137.46</f>
        <v>757.54836000000012</v>
      </c>
      <c r="K27" s="56">
        <f>F27/D27/(J27/100)</f>
        <v>93.195370391931135</v>
      </c>
    </row>
    <row r="28" spans="1:11" ht="48.75" customHeight="1" thickBot="1" x14ac:dyDescent="0.3">
      <c r="A28" s="60">
        <v>10</v>
      </c>
      <c r="B28" s="15" t="s">
        <v>42</v>
      </c>
      <c r="C28" s="14" t="s">
        <v>43</v>
      </c>
      <c r="D28" s="14">
        <v>1</v>
      </c>
      <c r="E28" s="14">
        <v>750</v>
      </c>
      <c r="F28" s="16">
        <f>D28*E28</f>
        <v>750</v>
      </c>
      <c r="G28" s="8" t="s">
        <v>166</v>
      </c>
      <c r="H28" s="8" t="s">
        <v>11</v>
      </c>
      <c r="I28" s="8" t="s">
        <v>30</v>
      </c>
      <c r="J28" s="84">
        <f>0.582*1137.46</f>
        <v>662.00171999999998</v>
      </c>
      <c r="K28" s="56">
        <f>E28/(J28/100)</f>
        <v>113.29275700371294</v>
      </c>
    </row>
    <row r="29" spans="1:11" ht="48.75" customHeight="1" thickBot="1" x14ac:dyDescent="0.3">
      <c r="A29" s="57">
        <v>11</v>
      </c>
      <c r="B29" s="15" t="s">
        <v>44</v>
      </c>
      <c r="C29" s="16">
        <v>712601</v>
      </c>
      <c r="D29" s="14">
        <v>1</v>
      </c>
      <c r="E29" s="14">
        <v>750</v>
      </c>
      <c r="F29" s="16">
        <f>D29*E29</f>
        <v>750</v>
      </c>
      <c r="G29" s="8" t="s">
        <v>150</v>
      </c>
      <c r="H29" s="8" t="s">
        <v>104</v>
      </c>
      <c r="I29" s="8" t="s">
        <v>30</v>
      </c>
      <c r="J29" s="84">
        <f>0.582*1137.46</f>
        <v>662.00171999999998</v>
      </c>
      <c r="K29" s="56">
        <f>E29/(J29/100)</f>
        <v>113.29275700371294</v>
      </c>
    </row>
    <row r="30" spans="1:11" ht="32.25" thickBot="1" x14ac:dyDescent="0.3">
      <c r="A30" s="60">
        <v>12</v>
      </c>
      <c r="B30" s="15" t="s">
        <v>103</v>
      </c>
      <c r="C30" s="14" t="s">
        <v>45</v>
      </c>
      <c r="D30" s="14">
        <v>1</v>
      </c>
      <c r="E30" s="14">
        <v>750</v>
      </c>
      <c r="F30" s="16">
        <f>D30*E30</f>
        <v>750</v>
      </c>
      <c r="G30" s="8" t="s">
        <v>150</v>
      </c>
      <c r="H30" s="8" t="s">
        <v>104</v>
      </c>
      <c r="I30" s="8" t="s">
        <v>30</v>
      </c>
      <c r="J30" s="84">
        <f>0.582*1137.46</f>
        <v>662.00171999999998</v>
      </c>
      <c r="K30" s="56">
        <f>E30/(J30/100)</f>
        <v>113.29275700371294</v>
      </c>
    </row>
    <row r="31" spans="1:11" ht="38.25" customHeight="1" thickBot="1" x14ac:dyDescent="0.3">
      <c r="A31" s="60">
        <v>13</v>
      </c>
      <c r="B31" s="15" t="s">
        <v>145</v>
      </c>
      <c r="C31" s="14" t="s">
        <v>146</v>
      </c>
      <c r="D31" s="14">
        <v>1</v>
      </c>
      <c r="E31" s="14">
        <v>850</v>
      </c>
      <c r="F31" s="16">
        <f>D31*E31</f>
        <v>850</v>
      </c>
      <c r="G31" s="20" t="s">
        <v>23</v>
      </c>
      <c r="H31" s="20" t="s">
        <v>11</v>
      </c>
      <c r="I31" s="20" t="s">
        <v>165</v>
      </c>
      <c r="J31" s="84">
        <f>0.623*1137.46</f>
        <v>708.63758000000007</v>
      </c>
      <c r="K31" s="56">
        <f>E31/(J31/100)</f>
        <v>119.9484791647657</v>
      </c>
    </row>
    <row r="32" spans="1:11" ht="15.75" customHeight="1" x14ac:dyDescent="0.25">
      <c r="A32" s="14"/>
      <c r="B32" s="6" t="s">
        <v>19</v>
      </c>
      <c r="C32" s="14"/>
      <c r="D32" s="1">
        <f>SUM(D19:D31)</f>
        <v>25.25</v>
      </c>
      <c r="E32" s="1"/>
      <c r="F32" s="2">
        <f>SUM(F19:F31)</f>
        <v>17375</v>
      </c>
      <c r="G32" s="20"/>
      <c r="H32" s="20"/>
      <c r="I32" s="20"/>
      <c r="J32" s="74"/>
      <c r="K32" s="56"/>
    </row>
    <row r="33" spans="1:11" s="29" customFormat="1" x14ac:dyDescent="0.25">
      <c r="A33" s="91" t="s">
        <v>119</v>
      </c>
      <c r="B33" s="92"/>
      <c r="C33" s="92"/>
      <c r="D33" s="92"/>
      <c r="E33" s="92"/>
      <c r="F33" s="92"/>
      <c r="G33" s="8"/>
      <c r="H33" s="8"/>
      <c r="I33" s="8"/>
      <c r="J33" s="58"/>
      <c r="K33" s="56"/>
    </row>
    <row r="34" spans="1:11" ht="16.5" thickBot="1" x14ac:dyDescent="0.3">
      <c r="A34" s="14">
        <v>1</v>
      </c>
      <c r="B34" s="15" t="s">
        <v>46</v>
      </c>
      <c r="C34" s="16">
        <v>143111</v>
      </c>
      <c r="D34" s="14">
        <v>1</v>
      </c>
      <c r="E34" s="14">
        <v>800</v>
      </c>
      <c r="F34" s="16">
        <f>ROUND(D34*E34,0)</f>
        <v>800</v>
      </c>
      <c r="G34" s="20" t="s">
        <v>167</v>
      </c>
      <c r="H34" s="20" t="s">
        <v>91</v>
      </c>
      <c r="I34" s="20" t="s">
        <v>157</v>
      </c>
      <c r="J34" s="84">
        <f>0.666*1137.46</f>
        <v>757.54836000000012</v>
      </c>
      <c r="K34" s="56">
        <f>E34/(J34/100)</f>
        <v>105.60381914099845</v>
      </c>
    </row>
    <row r="35" spans="1:11" ht="15.75" customHeight="1" x14ac:dyDescent="0.25">
      <c r="A35" s="14"/>
      <c r="B35" s="25" t="s">
        <v>19</v>
      </c>
      <c r="C35" s="14"/>
      <c r="D35" s="1">
        <f>SUM(D34:D34)</f>
        <v>1</v>
      </c>
      <c r="E35" s="1"/>
      <c r="F35" s="2">
        <f>SUM(F34:F34)</f>
        <v>800</v>
      </c>
      <c r="G35" s="20"/>
      <c r="H35" s="20"/>
      <c r="I35" s="20"/>
      <c r="J35" s="74"/>
      <c r="K35" s="56"/>
    </row>
    <row r="36" spans="1:11" ht="35.25" customHeight="1" x14ac:dyDescent="0.25">
      <c r="A36" s="90" t="s">
        <v>106</v>
      </c>
      <c r="B36" s="90"/>
      <c r="C36" s="90"/>
      <c r="D36" s="90"/>
      <c r="E36" s="90"/>
      <c r="F36" s="90"/>
      <c r="G36" s="20"/>
      <c r="H36" s="20"/>
      <c r="I36" s="20"/>
      <c r="J36" s="74"/>
      <c r="K36" s="56"/>
    </row>
    <row r="37" spans="1:11" ht="39.75" customHeight="1" thickBot="1" x14ac:dyDescent="0.3">
      <c r="A37" s="14">
        <v>1</v>
      </c>
      <c r="B37" s="15" t="s">
        <v>183</v>
      </c>
      <c r="C37" s="14" t="s">
        <v>48</v>
      </c>
      <c r="D37" s="14">
        <v>1</v>
      </c>
      <c r="E37" s="14">
        <v>824</v>
      </c>
      <c r="F37" s="16">
        <f>ROUND(D37*E37,0)</f>
        <v>824</v>
      </c>
      <c r="G37" s="20" t="s">
        <v>168</v>
      </c>
      <c r="H37" s="20" t="s">
        <v>126</v>
      </c>
      <c r="I37" s="20" t="s">
        <v>169</v>
      </c>
      <c r="J37" s="84">
        <f>0.85*1137.46</f>
        <v>966.84100000000001</v>
      </c>
      <c r="K37" s="56">
        <f>E37/(J37/100)</f>
        <v>85.226009240402504</v>
      </c>
    </row>
    <row r="38" spans="1:11" ht="33" customHeight="1" thickBot="1" x14ac:dyDescent="0.3">
      <c r="A38" s="14">
        <v>2</v>
      </c>
      <c r="B38" s="15" t="s">
        <v>184</v>
      </c>
      <c r="C38" s="8" t="s">
        <v>49</v>
      </c>
      <c r="D38" s="9">
        <v>1</v>
      </c>
      <c r="E38" s="14">
        <v>714</v>
      </c>
      <c r="F38" s="16">
        <f>ROUND(D38*E38,0)</f>
        <v>714</v>
      </c>
      <c r="G38" s="20" t="s">
        <v>168</v>
      </c>
      <c r="H38" s="20" t="s">
        <v>14</v>
      </c>
      <c r="I38" s="20" t="s">
        <v>161</v>
      </c>
      <c r="J38" s="84">
        <f>0.796*1137.46</f>
        <v>905.41816000000006</v>
      </c>
      <c r="K38" s="56">
        <f>E38/(J38/100)</f>
        <v>78.858590598624616</v>
      </c>
    </row>
    <row r="39" spans="1:11" ht="16.5" thickBot="1" x14ac:dyDescent="0.3">
      <c r="A39" s="14">
        <v>3</v>
      </c>
      <c r="B39" s="15" t="s">
        <v>185</v>
      </c>
      <c r="C39" s="14" t="s">
        <v>50</v>
      </c>
      <c r="D39" s="9">
        <v>1</v>
      </c>
      <c r="E39" s="14">
        <v>627</v>
      </c>
      <c r="F39" s="16">
        <v>627</v>
      </c>
      <c r="G39" s="20" t="s">
        <v>168</v>
      </c>
      <c r="H39" s="20" t="s">
        <v>14</v>
      </c>
      <c r="I39" s="20" t="s">
        <v>161</v>
      </c>
      <c r="J39" s="84">
        <f>0.796*1137.46</f>
        <v>905.41816000000006</v>
      </c>
      <c r="K39" s="56">
        <f>E39/(J39/100)</f>
        <v>69.249770735767001</v>
      </c>
    </row>
    <row r="40" spans="1:11" ht="20.100000000000001" customHeight="1" x14ac:dyDescent="0.25">
      <c r="A40" s="14"/>
      <c r="B40" s="6" t="s">
        <v>19</v>
      </c>
      <c r="C40" s="14"/>
      <c r="D40" s="1">
        <f>SUM(D37:D39)</f>
        <v>3</v>
      </c>
      <c r="E40" s="1"/>
      <c r="F40" s="2">
        <f>SUM(F37:F39)</f>
        <v>2165</v>
      </c>
      <c r="G40" s="20"/>
      <c r="H40" s="20"/>
      <c r="I40" s="20"/>
      <c r="J40" s="74"/>
      <c r="K40" s="56"/>
    </row>
    <row r="41" spans="1:11" ht="36" customHeight="1" x14ac:dyDescent="0.25">
      <c r="A41" s="93" t="s">
        <v>182</v>
      </c>
      <c r="B41" s="94"/>
      <c r="C41" s="94"/>
      <c r="D41" s="94"/>
      <c r="E41" s="94"/>
      <c r="F41" s="94"/>
      <c r="G41" s="20"/>
      <c r="H41" s="20"/>
      <c r="I41" s="20"/>
      <c r="J41" s="74"/>
      <c r="K41" s="56"/>
    </row>
    <row r="42" spans="1:11" ht="16.5" thickBot="1" x14ac:dyDescent="0.3">
      <c r="A42" s="14">
        <v>4</v>
      </c>
      <c r="B42" s="15" t="s">
        <v>183</v>
      </c>
      <c r="C42" s="14" t="s">
        <v>48</v>
      </c>
      <c r="D42" s="9">
        <v>0.5</v>
      </c>
      <c r="E42" s="14">
        <v>753</v>
      </c>
      <c r="F42" s="16">
        <v>377</v>
      </c>
      <c r="G42" s="20" t="s">
        <v>168</v>
      </c>
      <c r="H42" s="20" t="s">
        <v>14</v>
      </c>
      <c r="I42" s="20" t="s">
        <v>161</v>
      </c>
      <c r="J42" s="84">
        <f>0.796*1137.46</f>
        <v>905.41816000000006</v>
      </c>
      <c r="K42" s="56">
        <f>E42/(J42/100)</f>
        <v>83.165992606112525</v>
      </c>
    </row>
    <row r="43" spans="1:11" ht="30" customHeight="1" x14ac:dyDescent="0.25">
      <c r="A43" s="14"/>
      <c r="B43" s="6" t="s">
        <v>19</v>
      </c>
      <c r="C43" s="14"/>
      <c r="D43" s="1">
        <f>SUM(D42)</f>
        <v>0.5</v>
      </c>
      <c r="E43" s="1"/>
      <c r="F43" s="2">
        <f>SUM(F42)</f>
        <v>377</v>
      </c>
      <c r="G43" s="20"/>
      <c r="H43" s="20"/>
      <c r="I43" s="20"/>
      <c r="J43" s="74"/>
      <c r="K43" s="56"/>
    </row>
    <row r="44" spans="1:11" ht="33.75" customHeight="1" x14ac:dyDescent="0.25">
      <c r="A44" s="90" t="s">
        <v>181</v>
      </c>
      <c r="B44" s="90"/>
      <c r="C44" s="90"/>
      <c r="D44" s="90"/>
      <c r="E44" s="90"/>
      <c r="F44" s="90"/>
      <c r="G44" s="20"/>
      <c r="H44" s="20"/>
      <c r="I44" s="20"/>
      <c r="J44" s="74"/>
      <c r="K44" s="56"/>
    </row>
    <row r="45" spans="1:11" ht="109.5" customHeight="1" thickBot="1" x14ac:dyDescent="0.3">
      <c r="A45" s="14">
        <v>1</v>
      </c>
      <c r="B45" s="15" t="s">
        <v>46</v>
      </c>
      <c r="C45" s="16">
        <v>143101</v>
      </c>
      <c r="D45" s="14">
        <v>1</v>
      </c>
      <c r="E45" s="14">
        <v>870</v>
      </c>
      <c r="F45" s="16">
        <f>ROUND(D45*E45,0)</f>
        <v>870</v>
      </c>
      <c r="G45" s="20" t="s">
        <v>167</v>
      </c>
      <c r="H45" s="20" t="s">
        <v>104</v>
      </c>
      <c r="I45" s="20" t="s">
        <v>169</v>
      </c>
      <c r="J45" s="84">
        <f>0.85*1137.46</f>
        <v>966.84100000000001</v>
      </c>
      <c r="K45" s="56">
        <f>E45/(J45/100)</f>
        <v>89.983771892172555</v>
      </c>
    </row>
    <row r="46" spans="1:11" ht="90" customHeight="1" thickBot="1" x14ac:dyDescent="0.3">
      <c r="A46" s="14">
        <v>2</v>
      </c>
      <c r="B46" s="15" t="s">
        <v>51</v>
      </c>
      <c r="C46" s="14" t="s">
        <v>52</v>
      </c>
      <c r="D46" s="14"/>
      <c r="E46" s="14" t="s">
        <v>53</v>
      </c>
      <c r="F46" s="16">
        <v>227</v>
      </c>
      <c r="G46" s="20" t="s">
        <v>167</v>
      </c>
      <c r="H46" s="20" t="s">
        <v>17</v>
      </c>
      <c r="I46" s="20" t="s">
        <v>157</v>
      </c>
      <c r="J46" s="84">
        <f t="shared" ref="J46:J53" si="4">0.666*1137.46</f>
        <v>757.54836000000012</v>
      </c>
      <c r="K46" s="56"/>
    </row>
    <row r="47" spans="1:11" ht="90" customHeight="1" thickBot="1" x14ac:dyDescent="0.3">
      <c r="A47" s="14">
        <v>3</v>
      </c>
      <c r="B47" s="15" t="s">
        <v>54</v>
      </c>
      <c r="C47" s="14" t="s">
        <v>55</v>
      </c>
      <c r="D47" s="14"/>
      <c r="E47" s="14" t="s">
        <v>56</v>
      </c>
      <c r="F47" s="16">
        <v>227</v>
      </c>
      <c r="G47" s="20" t="s">
        <v>167</v>
      </c>
      <c r="H47" s="20" t="s">
        <v>17</v>
      </c>
      <c r="I47" s="20" t="s">
        <v>157</v>
      </c>
      <c r="J47" s="84">
        <f t="shared" si="4"/>
        <v>757.54836000000012</v>
      </c>
      <c r="K47" s="56"/>
    </row>
    <row r="48" spans="1:11" ht="90" customHeight="1" thickBot="1" x14ac:dyDescent="0.3">
      <c r="A48" s="14">
        <v>4</v>
      </c>
      <c r="B48" s="15" t="s">
        <v>57</v>
      </c>
      <c r="C48" s="14" t="s">
        <v>58</v>
      </c>
      <c r="D48" s="14"/>
      <c r="E48" s="14" t="s">
        <v>56</v>
      </c>
      <c r="F48" s="16">
        <v>227</v>
      </c>
      <c r="G48" s="20" t="s">
        <v>167</v>
      </c>
      <c r="H48" s="20" t="s">
        <v>17</v>
      </c>
      <c r="I48" s="20" t="s">
        <v>157</v>
      </c>
      <c r="J48" s="84">
        <f t="shared" si="4"/>
        <v>757.54836000000012</v>
      </c>
      <c r="K48" s="56"/>
    </row>
    <row r="49" spans="1:11" ht="90" customHeight="1" thickBot="1" x14ac:dyDescent="0.3">
      <c r="A49" s="14">
        <v>5</v>
      </c>
      <c r="B49" s="15" t="s">
        <v>59</v>
      </c>
      <c r="C49" s="14" t="s">
        <v>58</v>
      </c>
      <c r="D49" s="14"/>
      <c r="E49" s="14" t="s">
        <v>60</v>
      </c>
      <c r="F49" s="16">
        <v>227</v>
      </c>
      <c r="G49" s="20" t="s">
        <v>167</v>
      </c>
      <c r="H49" s="20" t="s">
        <v>17</v>
      </c>
      <c r="I49" s="20" t="s">
        <v>157</v>
      </c>
      <c r="J49" s="84">
        <f t="shared" si="4"/>
        <v>757.54836000000012</v>
      </c>
      <c r="K49" s="56"/>
    </row>
    <row r="50" spans="1:11" ht="90" customHeight="1" thickBot="1" x14ac:dyDescent="0.3">
      <c r="A50" s="14">
        <v>6</v>
      </c>
      <c r="B50" s="15" t="s">
        <v>61</v>
      </c>
      <c r="C50" s="14" t="s">
        <v>62</v>
      </c>
      <c r="D50" s="14"/>
      <c r="E50" s="14" t="s">
        <v>56</v>
      </c>
      <c r="F50" s="16">
        <v>227</v>
      </c>
      <c r="G50" s="20" t="s">
        <v>167</v>
      </c>
      <c r="H50" s="20" t="s">
        <v>17</v>
      </c>
      <c r="I50" s="20" t="s">
        <v>157</v>
      </c>
      <c r="J50" s="84">
        <f t="shared" si="4"/>
        <v>757.54836000000012</v>
      </c>
      <c r="K50" s="56"/>
    </row>
    <row r="51" spans="1:11" ht="90" customHeight="1" thickBot="1" x14ac:dyDescent="0.3">
      <c r="A51" s="14">
        <v>7</v>
      </c>
      <c r="B51" s="15" t="s">
        <v>63</v>
      </c>
      <c r="C51" s="14" t="s">
        <v>64</v>
      </c>
      <c r="D51" s="14"/>
      <c r="E51" s="14" t="s">
        <v>60</v>
      </c>
      <c r="F51" s="16">
        <v>227</v>
      </c>
      <c r="G51" s="20" t="s">
        <v>167</v>
      </c>
      <c r="H51" s="20" t="s">
        <v>17</v>
      </c>
      <c r="I51" s="20" t="s">
        <v>157</v>
      </c>
      <c r="J51" s="84">
        <f t="shared" si="4"/>
        <v>757.54836000000012</v>
      </c>
      <c r="K51" s="56"/>
    </row>
    <row r="52" spans="1:11" ht="90" customHeight="1" thickBot="1" x14ac:dyDescent="0.3">
      <c r="A52" s="14">
        <v>8</v>
      </c>
      <c r="B52" s="15" t="s">
        <v>65</v>
      </c>
      <c r="C52" s="14" t="s">
        <v>66</v>
      </c>
      <c r="D52" s="14"/>
      <c r="E52" s="14" t="s">
        <v>56</v>
      </c>
      <c r="F52" s="16">
        <v>227</v>
      </c>
      <c r="G52" s="20" t="s">
        <v>167</v>
      </c>
      <c r="H52" s="20" t="s">
        <v>17</v>
      </c>
      <c r="I52" s="20" t="s">
        <v>157</v>
      </c>
      <c r="J52" s="84">
        <f t="shared" si="4"/>
        <v>757.54836000000012</v>
      </c>
      <c r="K52" s="56"/>
    </row>
    <row r="53" spans="1:11" ht="111" thickBot="1" x14ac:dyDescent="0.3">
      <c r="A53" s="14">
        <v>9</v>
      </c>
      <c r="B53" s="15" t="s">
        <v>67</v>
      </c>
      <c r="C53" s="14" t="s">
        <v>58</v>
      </c>
      <c r="D53" s="14"/>
      <c r="E53" s="14" t="s">
        <v>56</v>
      </c>
      <c r="F53" s="16">
        <v>227</v>
      </c>
      <c r="G53" s="20" t="s">
        <v>167</v>
      </c>
      <c r="H53" s="20" t="s">
        <v>17</v>
      </c>
      <c r="I53" s="20" t="s">
        <v>157</v>
      </c>
      <c r="J53" s="84">
        <f t="shared" si="4"/>
        <v>757.54836000000012</v>
      </c>
      <c r="K53" s="56"/>
    </row>
    <row r="54" spans="1:11" ht="16.5" thickBot="1" x14ac:dyDescent="0.3">
      <c r="A54" s="60">
        <v>10</v>
      </c>
      <c r="B54" s="15" t="s">
        <v>32</v>
      </c>
      <c r="C54" s="60" t="s">
        <v>33</v>
      </c>
      <c r="D54" s="60">
        <v>1</v>
      </c>
      <c r="E54" s="40">
        <v>620</v>
      </c>
      <c r="F54" s="16">
        <f t="shared" ref="F54" si="5">D54*E54</f>
        <v>620</v>
      </c>
      <c r="G54" s="57" t="s">
        <v>23</v>
      </c>
      <c r="H54" s="57" t="s">
        <v>11</v>
      </c>
      <c r="I54" s="57" t="s">
        <v>165</v>
      </c>
      <c r="J54" s="84">
        <f>0.623*1137.46</f>
        <v>708.63758000000007</v>
      </c>
      <c r="K54" s="61">
        <f t="shared" ref="K54" si="6">E54/(J54/100)</f>
        <v>87.49183186135852</v>
      </c>
    </row>
    <row r="55" spans="1:11" ht="17.25" customHeight="1" x14ac:dyDescent="0.25">
      <c r="A55" s="14"/>
      <c r="B55" s="6" t="s">
        <v>19</v>
      </c>
      <c r="C55" s="14"/>
      <c r="D55" s="1">
        <v>1</v>
      </c>
      <c r="E55" s="14"/>
      <c r="F55" s="2">
        <f>SUM(F45:F53)</f>
        <v>2686</v>
      </c>
      <c r="G55" s="20"/>
      <c r="H55" s="20"/>
      <c r="I55" s="20"/>
      <c r="J55" s="74"/>
      <c r="K55" s="56"/>
    </row>
    <row r="56" spans="1:11" ht="37.5" customHeight="1" x14ac:dyDescent="0.25">
      <c r="A56" s="93" t="s">
        <v>105</v>
      </c>
      <c r="B56" s="94"/>
      <c r="C56" s="94"/>
      <c r="D56" s="94"/>
      <c r="E56" s="94"/>
      <c r="F56" s="94"/>
      <c r="G56" s="20"/>
      <c r="H56" s="20"/>
      <c r="I56" s="20"/>
      <c r="J56" s="74"/>
      <c r="K56" s="56"/>
    </row>
    <row r="57" spans="1:11" ht="90" customHeight="1" thickBot="1" x14ac:dyDescent="0.3">
      <c r="A57" s="14">
        <v>1</v>
      </c>
      <c r="B57" s="15" t="s">
        <v>68</v>
      </c>
      <c r="C57" s="16">
        <v>143101</v>
      </c>
      <c r="D57" s="14">
        <v>1</v>
      </c>
      <c r="E57" s="14">
        <v>833</v>
      </c>
      <c r="F57" s="16">
        <v>833</v>
      </c>
      <c r="G57" s="20" t="s">
        <v>167</v>
      </c>
      <c r="H57" s="20" t="s">
        <v>104</v>
      </c>
      <c r="I57" s="20" t="s">
        <v>169</v>
      </c>
      <c r="J57" s="84">
        <f>0.85*1137.46</f>
        <v>966.84100000000001</v>
      </c>
      <c r="K57" s="56">
        <f>E57/(J57/100)</f>
        <v>86.15687584618361</v>
      </c>
    </row>
    <row r="58" spans="1:11" ht="90" customHeight="1" thickBot="1" x14ac:dyDescent="0.3">
      <c r="A58" s="14">
        <v>2</v>
      </c>
      <c r="B58" s="15" t="s">
        <v>69</v>
      </c>
      <c r="C58" s="14" t="s">
        <v>70</v>
      </c>
      <c r="D58" s="14"/>
      <c r="E58" s="14" t="s">
        <v>60</v>
      </c>
      <c r="F58" s="16">
        <v>227</v>
      </c>
      <c r="G58" s="20" t="s">
        <v>167</v>
      </c>
      <c r="H58" s="20" t="s">
        <v>17</v>
      </c>
      <c r="I58" s="20" t="s">
        <v>157</v>
      </c>
      <c r="J58" s="84">
        <f>0.666*1137.46</f>
        <v>757.54836000000012</v>
      </c>
      <c r="K58" s="56"/>
    </row>
    <row r="59" spans="1:11" ht="90" customHeight="1" thickBot="1" x14ac:dyDescent="0.3">
      <c r="A59" s="14">
        <v>3</v>
      </c>
      <c r="B59" s="15" t="s">
        <v>63</v>
      </c>
      <c r="C59" s="14" t="s">
        <v>64</v>
      </c>
      <c r="D59" s="14"/>
      <c r="E59" s="14" t="s">
        <v>60</v>
      </c>
      <c r="F59" s="16">
        <v>227</v>
      </c>
      <c r="G59" s="20" t="s">
        <v>167</v>
      </c>
      <c r="H59" s="20" t="s">
        <v>17</v>
      </c>
      <c r="I59" s="20" t="s">
        <v>157</v>
      </c>
      <c r="J59" s="84">
        <f>0.666*1137.46</f>
        <v>757.54836000000012</v>
      </c>
      <c r="K59" s="56"/>
    </row>
    <row r="60" spans="1:11" ht="90" customHeight="1" thickBot="1" x14ac:dyDescent="0.3">
      <c r="A60" s="14">
        <v>5</v>
      </c>
      <c r="B60" s="15" t="s">
        <v>71</v>
      </c>
      <c r="C60" s="14" t="s">
        <v>70</v>
      </c>
      <c r="D60" s="14"/>
      <c r="E60" s="14" t="s">
        <v>60</v>
      </c>
      <c r="F60" s="16">
        <v>227</v>
      </c>
      <c r="G60" s="20" t="s">
        <v>167</v>
      </c>
      <c r="H60" s="20" t="s">
        <v>17</v>
      </c>
      <c r="I60" s="20" t="s">
        <v>157</v>
      </c>
      <c r="J60" s="84">
        <f>0.666*1137.46</f>
        <v>757.54836000000012</v>
      </c>
      <c r="K60" s="56"/>
    </row>
    <row r="61" spans="1:11" ht="111" thickBot="1" x14ac:dyDescent="0.3">
      <c r="A61" s="14">
        <v>6</v>
      </c>
      <c r="B61" s="15" t="s">
        <v>67</v>
      </c>
      <c r="C61" s="14" t="s">
        <v>58</v>
      </c>
      <c r="D61" s="14"/>
      <c r="E61" s="14" t="s">
        <v>56</v>
      </c>
      <c r="F61" s="16">
        <v>227</v>
      </c>
      <c r="G61" s="20" t="s">
        <v>167</v>
      </c>
      <c r="H61" s="20" t="s">
        <v>17</v>
      </c>
      <c r="I61" s="20" t="s">
        <v>157</v>
      </c>
      <c r="J61" s="84">
        <f>0.666*1137.46</f>
        <v>757.54836000000012</v>
      </c>
      <c r="K61" s="56"/>
    </row>
    <row r="62" spans="1:11" x14ac:dyDescent="0.25">
      <c r="A62" s="14"/>
      <c r="B62" s="25" t="s">
        <v>19</v>
      </c>
      <c r="C62" s="14"/>
      <c r="D62" s="1">
        <v>1</v>
      </c>
      <c r="E62" s="14"/>
      <c r="F62" s="2">
        <f>SUM(F57:F61)</f>
        <v>1741</v>
      </c>
      <c r="G62" s="20"/>
      <c r="H62" s="20"/>
      <c r="I62" s="20"/>
      <c r="J62" s="74"/>
      <c r="K62" s="56"/>
    </row>
    <row r="63" spans="1:11" x14ac:dyDescent="0.25">
      <c r="A63" s="90" t="s">
        <v>107</v>
      </c>
      <c r="B63" s="90"/>
      <c r="C63" s="90"/>
      <c r="D63" s="90"/>
      <c r="E63" s="90"/>
      <c r="F63" s="90"/>
      <c r="G63" s="20"/>
      <c r="H63" s="20"/>
      <c r="I63" s="20"/>
      <c r="J63" s="74"/>
      <c r="K63" s="56"/>
    </row>
    <row r="64" spans="1:11" ht="16.5" thickBot="1" x14ac:dyDescent="0.3">
      <c r="A64" s="14">
        <v>1</v>
      </c>
      <c r="B64" s="15" t="s">
        <v>46</v>
      </c>
      <c r="C64" s="14" t="s">
        <v>74</v>
      </c>
      <c r="D64" s="9">
        <v>1</v>
      </c>
      <c r="E64" s="14">
        <v>994</v>
      </c>
      <c r="F64" s="16">
        <f>ROUND(D64*E64,0)</f>
        <v>994</v>
      </c>
      <c r="G64" s="20" t="s">
        <v>170</v>
      </c>
      <c r="H64" s="20" t="s">
        <v>14</v>
      </c>
      <c r="I64" s="20" t="s">
        <v>169</v>
      </c>
      <c r="J64" s="84">
        <f>0.85*1137.46</f>
        <v>966.84100000000001</v>
      </c>
      <c r="K64" s="56">
        <f>E64/(J64/100)</f>
        <v>102.80904512737875</v>
      </c>
    </row>
    <row r="65" spans="1:11" ht="18" customHeight="1" x14ac:dyDescent="0.25">
      <c r="A65" s="14"/>
      <c r="B65" s="6" t="s">
        <v>19</v>
      </c>
      <c r="C65" s="14"/>
      <c r="D65" s="1">
        <v>1</v>
      </c>
      <c r="E65" s="14"/>
      <c r="F65" s="2">
        <f>SUM(F64)</f>
        <v>994</v>
      </c>
      <c r="G65" s="20"/>
      <c r="H65" s="20"/>
      <c r="I65" s="20"/>
      <c r="J65" s="74"/>
      <c r="K65" s="56"/>
    </row>
    <row r="66" spans="1:11" x14ac:dyDescent="0.25">
      <c r="A66" s="98" t="s">
        <v>108</v>
      </c>
      <c r="B66" s="98"/>
      <c r="C66" s="98"/>
      <c r="D66" s="98"/>
      <c r="E66" s="98"/>
      <c r="F66" s="98"/>
      <c r="G66" s="20"/>
      <c r="H66" s="20"/>
      <c r="I66" s="20"/>
      <c r="J66" s="74"/>
      <c r="K66" s="56"/>
    </row>
    <row r="67" spans="1:11" x14ac:dyDescent="0.25">
      <c r="A67" s="20">
        <v>1</v>
      </c>
      <c r="B67" s="23" t="s">
        <v>12</v>
      </c>
      <c r="C67" s="17" t="s">
        <v>13</v>
      </c>
      <c r="D67" s="7">
        <v>1</v>
      </c>
      <c r="E67" s="4">
        <v>784</v>
      </c>
      <c r="F67" s="20">
        <f>D67*E67</f>
        <v>784</v>
      </c>
      <c r="G67" s="65" t="s">
        <v>156</v>
      </c>
      <c r="H67" s="66" t="s">
        <v>14</v>
      </c>
      <c r="I67" s="66" t="s">
        <v>161</v>
      </c>
      <c r="J67" s="68">
        <v>905.41816000000006</v>
      </c>
      <c r="K67" s="56">
        <f t="shared" ref="K67:K76" si="7">E67/(J67/100)</f>
        <v>86.589824971038794</v>
      </c>
    </row>
    <row r="68" spans="1:11" ht="48" thickBot="1" x14ac:dyDescent="0.3">
      <c r="A68" s="20">
        <v>2</v>
      </c>
      <c r="B68" s="23" t="s">
        <v>84</v>
      </c>
      <c r="C68" s="17" t="s">
        <v>39</v>
      </c>
      <c r="D68" s="7">
        <v>1</v>
      </c>
      <c r="E68" s="20">
        <v>750</v>
      </c>
      <c r="F68" s="20">
        <f t="shared" ref="F68:F74" si="8">D68*E68</f>
        <v>750</v>
      </c>
      <c r="G68" s="8" t="s">
        <v>150</v>
      </c>
      <c r="H68" s="8" t="s">
        <v>24</v>
      </c>
      <c r="I68" s="8" t="s">
        <v>23</v>
      </c>
      <c r="J68" s="84">
        <f>0.57*1137.46</f>
        <v>648.35219999999993</v>
      </c>
      <c r="K68" s="56">
        <f t="shared" si="7"/>
        <v>115.67786767747532</v>
      </c>
    </row>
    <row r="69" spans="1:11" ht="16.5" thickBot="1" x14ac:dyDescent="0.3">
      <c r="A69" s="20">
        <v>3</v>
      </c>
      <c r="B69" s="24" t="s">
        <v>85</v>
      </c>
      <c r="C69" s="7" t="s">
        <v>79</v>
      </c>
      <c r="D69" s="7">
        <v>1</v>
      </c>
      <c r="E69" s="67">
        <v>620</v>
      </c>
      <c r="F69" s="20">
        <f t="shared" si="8"/>
        <v>620</v>
      </c>
      <c r="G69" s="20" t="s">
        <v>150</v>
      </c>
      <c r="H69" s="20" t="s">
        <v>11</v>
      </c>
      <c r="I69" s="20" t="s">
        <v>7</v>
      </c>
      <c r="J69" s="84">
        <f>0.513*1137.46</f>
        <v>583.51697999999999</v>
      </c>
      <c r="K69" s="56">
        <f t="shared" si="7"/>
        <v>106.25226364449583</v>
      </c>
    </row>
    <row r="70" spans="1:11" ht="16.5" thickBot="1" x14ac:dyDescent="0.3">
      <c r="A70" s="74">
        <v>4</v>
      </c>
      <c r="B70" s="24" t="s">
        <v>86</v>
      </c>
      <c r="C70" s="7" t="s">
        <v>87</v>
      </c>
      <c r="D70" s="7">
        <v>1</v>
      </c>
      <c r="E70" s="67">
        <v>620</v>
      </c>
      <c r="F70" s="20">
        <f t="shared" si="8"/>
        <v>620</v>
      </c>
      <c r="G70" s="8" t="s">
        <v>150</v>
      </c>
      <c r="H70" s="8" t="s">
        <v>14</v>
      </c>
      <c r="I70" s="8" t="s">
        <v>147</v>
      </c>
      <c r="J70" s="84">
        <f>0.513*1137.46</f>
        <v>583.51697999999999</v>
      </c>
      <c r="K70" s="56">
        <f t="shared" si="7"/>
        <v>106.25226364449583</v>
      </c>
    </row>
    <row r="71" spans="1:11" ht="32.25" thickBot="1" x14ac:dyDescent="0.3">
      <c r="A71" s="74">
        <v>5</v>
      </c>
      <c r="B71" s="76" t="s">
        <v>186</v>
      </c>
      <c r="C71" s="75" t="s">
        <v>151</v>
      </c>
      <c r="D71" s="7">
        <v>1</v>
      </c>
      <c r="E71" s="4">
        <v>730</v>
      </c>
      <c r="F71" s="20">
        <f t="shared" si="8"/>
        <v>730</v>
      </c>
      <c r="G71" s="8" t="s">
        <v>152</v>
      </c>
      <c r="H71" s="8" t="s">
        <v>171</v>
      </c>
      <c r="I71" s="8" t="s">
        <v>157</v>
      </c>
      <c r="J71" s="84">
        <f>0.666*1137.46</f>
        <v>757.54836000000012</v>
      </c>
      <c r="K71" s="56">
        <f t="shared" si="7"/>
        <v>96.363484966161096</v>
      </c>
    </row>
    <row r="72" spans="1:11" ht="16.5" thickBot="1" x14ac:dyDescent="0.3">
      <c r="A72" s="74">
        <v>6</v>
      </c>
      <c r="B72" s="24" t="s">
        <v>36</v>
      </c>
      <c r="C72" s="7" t="s">
        <v>37</v>
      </c>
      <c r="D72" s="7">
        <v>5</v>
      </c>
      <c r="E72" s="78">
        <v>620</v>
      </c>
      <c r="F72" s="20">
        <f t="shared" si="8"/>
        <v>3100</v>
      </c>
      <c r="G72" s="20" t="s">
        <v>150</v>
      </c>
      <c r="H72" s="20" t="s">
        <v>11</v>
      </c>
      <c r="I72" s="20" t="s">
        <v>7</v>
      </c>
      <c r="J72" s="84">
        <f>0.513*1137.46</f>
        <v>583.51697999999999</v>
      </c>
      <c r="K72" s="56">
        <f t="shared" si="7"/>
        <v>106.25226364449583</v>
      </c>
    </row>
    <row r="73" spans="1:11" ht="32.25" thickBot="1" x14ac:dyDescent="0.3">
      <c r="A73" s="74">
        <v>7</v>
      </c>
      <c r="B73" s="24" t="s">
        <v>26</v>
      </c>
      <c r="C73" s="7" t="s">
        <v>27</v>
      </c>
      <c r="D73" s="7">
        <v>1</v>
      </c>
      <c r="E73" s="20">
        <v>620</v>
      </c>
      <c r="F73" s="20">
        <f t="shared" si="8"/>
        <v>620</v>
      </c>
      <c r="G73" s="8" t="s">
        <v>150</v>
      </c>
      <c r="H73" s="8" t="s">
        <v>24</v>
      </c>
      <c r="I73" s="8" t="s">
        <v>23</v>
      </c>
      <c r="J73" s="84">
        <f>0.57*1137.46</f>
        <v>648.35219999999993</v>
      </c>
      <c r="K73" s="56">
        <f t="shared" si="7"/>
        <v>95.627037280046267</v>
      </c>
    </row>
    <row r="74" spans="1:11" ht="16.5" thickBot="1" x14ac:dyDescent="0.3">
      <c r="A74" s="74">
        <v>8</v>
      </c>
      <c r="B74" s="24" t="s">
        <v>88</v>
      </c>
      <c r="C74" s="7" t="s">
        <v>89</v>
      </c>
      <c r="D74" s="7">
        <v>0.1</v>
      </c>
      <c r="E74" s="78">
        <v>620</v>
      </c>
      <c r="F74" s="20">
        <f t="shared" si="8"/>
        <v>62</v>
      </c>
      <c r="G74" s="8" t="s">
        <v>172</v>
      </c>
      <c r="H74" s="8" t="s">
        <v>11</v>
      </c>
      <c r="I74" s="8" t="s">
        <v>165</v>
      </c>
      <c r="J74" s="84">
        <f>0.623*1137.46</f>
        <v>708.63758000000007</v>
      </c>
      <c r="K74" s="56">
        <f t="shared" si="7"/>
        <v>87.49183186135852</v>
      </c>
    </row>
    <row r="75" spans="1:11" ht="31.5" customHeight="1" thickBot="1" x14ac:dyDescent="0.3">
      <c r="A75" s="74">
        <v>9</v>
      </c>
      <c r="B75" s="24" t="s">
        <v>90</v>
      </c>
      <c r="C75" s="7" t="s">
        <v>75</v>
      </c>
      <c r="D75" s="13">
        <v>1</v>
      </c>
      <c r="E75" s="70">
        <v>620</v>
      </c>
      <c r="F75" s="20">
        <f>D75*E75</f>
        <v>620</v>
      </c>
      <c r="G75" s="8" t="s">
        <v>30</v>
      </c>
      <c r="H75" s="8" t="s">
        <v>31</v>
      </c>
      <c r="I75" s="8" t="s">
        <v>23</v>
      </c>
      <c r="J75" s="84">
        <f>0.57*1137.46</f>
        <v>648.35219999999993</v>
      </c>
      <c r="K75" s="56">
        <f t="shared" si="7"/>
        <v>95.627037280046267</v>
      </c>
    </row>
    <row r="76" spans="1:11" s="30" customFormat="1" ht="24" customHeight="1" thickBot="1" x14ac:dyDescent="0.3">
      <c r="A76" s="74">
        <v>10</v>
      </c>
      <c r="B76" s="49" t="s">
        <v>148</v>
      </c>
      <c r="C76" s="13" t="s">
        <v>149</v>
      </c>
      <c r="D76" s="13">
        <v>1</v>
      </c>
      <c r="E76" s="70">
        <v>700</v>
      </c>
      <c r="F76" s="48">
        <f>D76*E76</f>
        <v>700</v>
      </c>
      <c r="G76" s="48" t="s">
        <v>150</v>
      </c>
      <c r="H76" s="48" t="s">
        <v>104</v>
      </c>
      <c r="I76" s="50" t="s">
        <v>30</v>
      </c>
      <c r="J76" s="84">
        <f>0.582*1137.46</f>
        <v>662.00171999999998</v>
      </c>
      <c r="K76" s="56">
        <f t="shared" si="7"/>
        <v>105.73990653679873</v>
      </c>
    </row>
    <row r="77" spans="1:11" x14ac:dyDescent="0.25">
      <c r="A77" s="14"/>
      <c r="B77" s="6" t="s">
        <v>19</v>
      </c>
      <c r="C77" s="14"/>
      <c r="D77" s="1">
        <f>SUM(D67:D76)</f>
        <v>13.1</v>
      </c>
      <c r="E77" s="1"/>
      <c r="F77" s="2">
        <f>SUM(F67:F76)</f>
        <v>8606</v>
      </c>
      <c r="G77" s="20"/>
      <c r="H77" s="20"/>
      <c r="I77" s="20"/>
      <c r="J77" s="74"/>
      <c r="K77" s="56"/>
    </row>
    <row r="78" spans="1:11" x14ac:dyDescent="0.25">
      <c r="A78" s="101" t="s">
        <v>109</v>
      </c>
      <c r="B78" s="101"/>
      <c r="C78" s="101"/>
      <c r="D78" s="101"/>
      <c r="E78" s="101"/>
      <c r="F78" s="101"/>
      <c r="G78" s="20"/>
      <c r="H78" s="20"/>
      <c r="I78" s="20"/>
      <c r="J78" s="74"/>
      <c r="K78" s="56"/>
    </row>
    <row r="79" spans="1:11" ht="32.25" thickBot="1" x14ac:dyDescent="0.3">
      <c r="A79" s="10">
        <v>1</v>
      </c>
      <c r="B79" s="24" t="s">
        <v>83</v>
      </c>
      <c r="C79" s="7" t="s">
        <v>82</v>
      </c>
      <c r="D79" s="20">
        <v>4.25</v>
      </c>
      <c r="E79" s="73">
        <v>620</v>
      </c>
      <c r="F79" s="20">
        <f>E79*D79</f>
        <v>2635</v>
      </c>
      <c r="G79" s="8" t="s">
        <v>47</v>
      </c>
      <c r="H79" s="8" t="s">
        <v>173</v>
      </c>
      <c r="I79" s="8" t="s">
        <v>30</v>
      </c>
      <c r="J79" s="84">
        <f>0.582*1137.46</f>
        <v>662.00171999999998</v>
      </c>
      <c r="K79" s="56">
        <f t="shared" ref="K79:K86" si="9">E79/(J79/100)</f>
        <v>93.655345789736018</v>
      </c>
    </row>
    <row r="80" spans="1:11" ht="16.5" thickBot="1" x14ac:dyDescent="0.3">
      <c r="A80" s="10">
        <v>2</v>
      </c>
      <c r="B80" s="23" t="s">
        <v>134</v>
      </c>
      <c r="C80" s="59" t="s">
        <v>135</v>
      </c>
      <c r="D80" s="20">
        <v>1</v>
      </c>
      <c r="E80" s="7">
        <v>651</v>
      </c>
      <c r="F80" s="74">
        <f t="shared" ref="F80:F86" si="10">E80*D80</f>
        <v>651</v>
      </c>
      <c r="G80" s="8" t="s">
        <v>150</v>
      </c>
      <c r="H80" s="8" t="s">
        <v>24</v>
      </c>
      <c r="I80" s="8" t="s">
        <v>23</v>
      </c>
      <c r="J80" s="84">
        <f>0.57*1137.46</f>
        <v>648.35219999999993</v>
      </c>
      <c r="K80" s="56">
        <f t="shared" si="9"/>
        <v>100.40838914404857</v>
      </c>
    </row>
    <row r="81" spans="1:11" ht="16.5" thickBot="1" x14ac:dyDescent="0.3">
      <c r="A81" s="10">
        <v>3</v>
      </c>
      <c r="B81" s="24" t="s">
        <v>81</v>
      </c>
      <c r="C81" s="7" t="s">
        <v>33</v>
      </c>
      <c r="D81" s="20">
        <v>1</v>
      </c>
      <c r="E81" s="73">
        <v>620</v>
      </c>
      <c r="F81" s="74">
        <f t="shared" si="10"/>
        <v>620</v>
      </c>
      <c r="G81" s="8" t="s">
        <v>23</v>
      </c>
      <c r="H81" s="8" t="s">
        <v>11</v>
      </c>
      <c r="I81" s="8" t="s">
        <v>165</v>
      </c>
      <c r="J81" s="84">
        <f>0.623*1137.46</f>
        <v>708.63758000000007</v>
      </c>
      <c r="K81" s="56">
        <f t="shared" si="9"/>
        <v>87.49183186135852</v>
      </c>
    </row>
    <row r="82" spans="1:11" ht="16.5" thickBot="1" x14ac:dyDescent="0.3">
      <c r="A82" s="10">
        <v>4</v>
      </c>
      <c r="B82" s="24" t="s">
        <v>80</v>
      </c>
      <c r="C82" s="7" t="s">
        <v>79</v>
      </c>
      <c r="D82" s="20">
        <v>1</v>
      </c>
      <c r="E82" s="73">
        <v>620</v>
      </c>
      <c r="F82" s="74">
        <f t="shared" si="10"/>
        <v>620</v>
      </c>
      <c r="G82" s="20" t="s">
        <v>150</v>
      </c>
      <c r="H82" s="20" t="s">
        <v>11</v>
      </c>
      <c r="I82" s="20" t="s">
        <v>7</v>
      </c>
      <c r="J82" s="84">
        <f>0.513*1137.46</f>
        <v>583.51697999999999</v>
      </c>
      <c r="K82" s="56">
        <f t="shared" si="9"/>
        <v>106.25226364449583</v>
      </c>
    </row>
    <row r="83" spans="1:11" ht="16.5" thickBot="1" x14ac:dyDescent="0.3">
      <c r="A83" s="10">
        <v>5</v>
      </c>
      <c r="B83" s="24" t="s">
        <v>78</v>
      </c>
      <c r="C83" s="7" t="s">
        <v>77</v>
      </c>
      <c r="D83" s="20">
        <v>1</v>
      </c>
      <c r="E83" s="73">
        <v>620</v>
      </c>
      <c r="F83" s="74">
        <f t="shared" si="10"/>
        <v>620</v>
      </c>
      <c r="G83" s="20" t="s">
        <v>150</v>
      </c>
      <c r="H83" s="20" t="s">
        <v>11</v>
      </c>
      <c r="I83" s="20" t="s">
        <v>7</v>
      </c>
      <c r="J83" s="84">
        <f>0.513*1137.46</f>
        <v>583.51697999999999</v>
      </c>
      <c r="K83" s="56">
        <f t="shared" si="9"/>
        <v>106.25226364449583</v>
      </c>
    </row>
    <row r="84" spans="1:11" ht="16.5" thickBot="1" x14ac:dyDescent="0.3">
      <c r="A84" s="10">
        <v>6</v>
      </c>
      <c r="B84" s="24" t="s">
        <v>36</v>
      </c>
      <c r="C84" s="7" t="s">
        <v>37</v>
      </c>
      <c r="D84" s="20">
        <v>1</v>
      </c>
      <c r="E84" s="73">
        <v>620</v>
      </c>
      <c r="F84" s="74">
        <f t="shared" si="10"/>
        <v>620</v>
      </c>
      <c r="G84" s="20" t="s">
        <v>150</v>
      </c>
      <c r="H84" s="20" t="s">
        <v>11</v>
      </c>
      <c r="I84" s="20" t="s">
        <v>7</v>
      </c>
      <c r="J84" s="84">
        <f>0.513*1137.46</f>
        <v>583.51697999999999</v>
      </c>
      <c r="K84" s="56">
        <f t="shared" si="9"/>
        <v>106.25226364449583</v>
      </c>
    </row>
    <row r="85" spans="1:11" ht="16.5" thickBot="1" x14ac:dyDescent="0.3">
      <c r="A85" s="10">
        <v>7</v>
      </c>
      <c r="B85" s="24" t="s">
        <v>34</v>
      </c>
      <c r="C85" s="7" t="s">
        <v>35</v>
      </c>
      <c r="D85" s="20">
        <v>2</v>
      </c>
      <c r="E85" s="73">
        <v>620</v>
      </c>
      <c r="F85" s="74">
        <f t="shared" si="10"/>
        <v>1240</v>
      </c>
      <c r="G85" s="20" t="s">
        <v>150</v>
      </c>
      <c r="H85" s="20" t="s">
        <v>11</v>
      </c>
      <c r="I85" s="20" t="s">
        <v>7</v>
      </c>
      <c r="J85" s="84">
        <f>0.513*1137.46</f>
        <v>583.51697999999999</v>
      </c>
      <c r="K85" s="56">
        <f t="shared" si="9"/>
        <v>106.25226364449583</v>
      </c>
    </row>
    <row r="86" spans="1:11" ht="16.5" thickBot="1" x14ac:dyDescent="0.3">
      <c r="A86" s="10">
        <v>8</v>
      </c>
      <c r="B86" s="24" t="s">
        <v>76</v>
      </c>
      <c r="C86" s="7" t="s">
        <v>75</v>
      </c>
      <c r="D86" s="20">
        <v>1</v>
      </c>
      <c r="E86" s="73">
        <v>620</v>
      </c>
      <c r="F86" s="74">
        <f t="shared" si="10"/>
        <v>620</v>
      </c>
      <c r="G86" s="8" t="s">
        <v>30</v>
      </c>
      <c r="H86" s="8" t="s">
        <v>31</v>
      </c>
      <c r="I86" s="8" t="s">
        <v>23</v>
      </c>
      <c r="J86" s="84">
        <f>0.57*1137.46</f>
        <v>648.35219999999993</v>
      </c>
      <c r="K86" s="56">
        <f t="shared" si="9"/>
        <v>95.627037280046267</v>
      </c>
    </row>
    <row r="87" spans="1:11" ht="16.5" thickBot="1" x14ac:dyDescent="0.3">
      <c r="A87" s="10">
        <v>9</v>
      </c>
      <c r="B87" s="71" t="s">
        <v>143</v>
      </c>
      <c r="C87" s="69" t="s">
        <v>144</v>
      </c>
      <c r="D87" s="69">
        <v>0.5</v>
      </c>
      <c r="E87" s="73">
        <v>620</v>
      </c>
      <c r="F87" s="72">
        <f>D87*E87</f>
        <v>310</v>
      </c>
      <c r="G87" s="74" t="s">
        <v>47</v>
      </c>
      <c r="H87" s="74" t="s">
        <v>11</v>
      </c>
      <c r="I87" s="74" t="s">
        <v>30</v>
      </c>
      <c r="J87" s="84">
        <f>0.582*1137.46</f>
        <v>662.00171999999998</v>
      </c>
      <c r="K87" s="77">
        <f>E87/(J87/100)</f>
        <v>93.655345789736018</v>
      </c>
    </row>
    <row r="88" spans="1:11" s="30" customFormat="1" ht="26.25" customHeight="1" x14ac:dyDescent="0.25">
      <c r="A88" s="14"/>
      <c r="B88" s="6" t="s">
        <v>19</v>
      </c>
      <c r="C88" s="14"/>
      <c r="D88" s="1">
        <f>SUM(D79:D86)</f>
        <v>12.25</v>
      </c>
      <c r="E88" s="1"/>
      <c r="F88" s="2">
        <f>SUM(F79:F86)</f>
        <v>7626</v>
      </c>
      <c r="G88" s="20"/>
      <c r="H88" s="48"/>
      <c r="I88" s="48"/>
      <c r="J88" s="48"/>
      <c r="K88" s="56"/>
    </row>
    <row r="89" spans="1:11" x14ac:dyDescent="0.25">
      <c r="A89" s="99" t="s">
        <v>138</v>
      </c>
      <c r="B89" s="100"/>
      <c r="C89" s="100"/>
      <c r="D89" s="100"/>
      <c r="E89" s="100"/>
      <c r="F89" s="100"/>
      <c r="G89" s="20"/>
      <c r="H89" s="20"/>
      <c r="I89" s="20"/>
      <c r="J89" s="74"/>
      <c r="K89" s="56"/>
    </row>
    <row r="90" spans="1:11" ht="27" customHeight="1" thickBot="1" x14ac:dyDescent="0.3">
      <c r="A90" s="8">
        <v>1</v>
      </c>
      <c r="B90" s="23" t="s">
        <v>46</v>
      </c>
      <c r="C90" s="17" t="s">
        <v>120</v>
      </c>
      <c r="D90" s="8">
        <v>1</v>
      </c>
      <c r="E90" s="17">
        <v>1100</v>
      </c>
      <c r="F90" s="21">
        <f>D90*E90</f>
        <v>1100</v>
      </c>
      <c r="G90" s="20" t="s">
        <v>154</v>
      </c>
      <c r="H90" s="20" t="s">
        <v>11</v>
      </c>
      <c r="I90" s="20" t="s">
        <v>155</v>
      </c>
      <c r="J90" s="84">
        <f>1.911*1137.46</f>
        <v>2173.68606</v>
      </c>
      <c r="K90" s="56">
        <f t="shared" ref="K90:K95" si="11">E90/(J90/100)</f>
        <v>50.60528381913624</v>
      </c>
    </row>
    <row r="91" spans="1:11" ht="16.5" thickBot="1" x14ac:dyDescent="0.3">
      <c r="A91" s="8">
        <v>2</v>
      </c>
      <c r="B91" s="36" t="s">
        <v>141</v>
      </c>
      <c r="C91" s="35">
        <v>515111</v>
      </c>
      <c r="D91" s="8">
        <v>0.5</v>
      </c>
      <c r="E91" s="8">
        <v>650</v>
      </c>
      <c r="F91" s="21">
        <f>D91*E91</f>
        <v>325</v>
      </c>
      <c r="G91" s="20" t="s">
        <v>23</v>
      </c>
      <c r="H91" s="20" t="s">
        <v>11</v>
      </c>
      <c r="I91" s="20" t="s">
        <v>165</v>
      </c>
      <c r="J91" s="84">
        <f>0.623*1137.46</f>
        <v>708.63758000000007</v>
      </c>
      <c r="K91" s="56">
        <f t="shared" si="11"/>
        <v>91.725307596585537</v>
      </c>
    </row>
    <row r="92" spans="1:11" ht="16.5" thickBot="1" x14ac:dyDescent="0.3">
      <c r="A92" s="8">
        <v>3</v>
      </c>
      <c r="B92" s="33" t="s">
        <v>81</v>
      </c>
      <c r="C92" s="34" t="s">
        <v>33</v>
      </c>
      <c r="D92" s="17">
        <v>0.5</v>
      </c>
      <c r="E92" s="17">
        <v>650</v>
      </c>
      <c r="F92" s="21">
        <f>D92*E92</f>
        <v>325</v>
      </c>
      <c r="G92" s="20" t="s">
        <v>23</v>
      </c>
      <c r="H92" s="20" t="s">
        <v>11</v>
      </c>
      <c r="I92" s="20" t="s">
        <v>165</v>
      </c>
      <c r="J92" s="84">
        <f>0.623*1137.46</f>
        <v>708.63758000000007</v>
      </c>
      <c r="K92" s="56">
        <f t="shared" si="11"/>
        <v>91.725307596585537</v>
      </c>
    </row>
    <row r="93" spans="1:11" ht="16.5" thickBot="1" x14ac:dyDescent="0.3">
      <c r="A93" s="58">
        <v>4</v>
      </c>
      <c r="B93" s="33" t="s">
        <v>187</v>
      </c>
      <c r="C93" s="33" t="s">
        <v>125</v>
      </c>
      <c r="D93" s="8">
        <v>1</v>
      </c>
      <c r="E93" s="17">
        <v>875</v>
      </c>
      <c r="F93" s="21">
        <f>D93*E93</f>
        <v>875</v>
      </c>
      <c r="G93" s="20" t="s">
        <v>174</v>
      </c>
      <c r="H93" s="20" t="s">
        <v>175</v>
      </c>
      <c r="I93" s="20" t="s">
        <v>164</v>
      </c>
      <c r="J93" s="84">
        <f>1.017*1137.46</f>
        <v>1156.79682</v>
      </c>
      <c r="K93" s="56">
        <f t="shared" si="11"/>
        <v>75.639903643580197</v>
      </c>
    </row>
    <row r="94" spans="1:11" ht="34.5" customHeight="1" thickBot="1" x14ac:dyDescent="0.3">
      <c r="A94" s="58">
        <v>5</v>
      </c>
      <c r="B94" s="33" t="s">
        <v>127</v>
      </c>
      <c r="C94" s="33" t="s">
        <v>128</v>
      </c>
      <c r="D94" s="17">
        <v>0.5</v>
      </c>
      <c r="E94" s="17">
        <v>700</v>
      </c>
      <c r="F94" s="21">
        <f>D94*E94</f>
        <v>350</v>
      </c>
      <c r="G94" s="8" t="s">
        <v>174</v>
      </c>
      <c r="H94" s="20" t="s">
        <v>126</v>
      </c>
      <c r="I94" s="51" t="s">
        <v>157</v>
      </c>
      <c r="J94" s="84">
        <f>0.666*1137.46</f>
        <v>757.54836000000012</v>
      </c>
      <c r="K94" s="56">
        <f t="shared" si="11"/>
        <v>92.403341748373649</v>
      </c>
    </row>
    <row r="95" spans="1:11" ht="16.5" thickBot="1" x14ac:dyDescent="0.3">
      <c r="A95" s="58">
        <v>6</v>
      </c>
      <c r="B95" s="33" t="s">
        <v>129</v>
      </c>
      <c r="C95" s="33" t="s">
        <v>130</v>
      </c>
      <c r="D95" s="17">
        <v>0.5</v>
      </c>
      <c r="E95" s="17">
        <v>700</v>
      </c>
      <c r="F95" s="21">
        <f t="shared" ref="F95" si="12">D95*E95</f>
        <v>350</v>
      </c>
      <c r="G95" s="20" t="s">
        <v>174</v>
      </c>
      <c r="H95" s="20" t="s">
        <v>178</v>
      </c>
      <c r="I95" s="20" t="s">
        <v>157</v>
      </c>
      <c r="J95" s="84">
        <f>0.666*1137.46</f>
        <v>757.54836000000012</v>
      </c>
      <c r="K95" s="56">
        <f t="shared" si="11"/>
        <v>92.403341748373649</v>
      </c>
    </row>
    <row r="96" spans="1:11" ht="48" thickBot="1" x14ac:dyDescent="0.3">
      <c r="A96" s="58">
        <v>7</v>
      </c>
      <c r="B96" s="33" t="s">
        <v>131</v>
      </c>
      <c r="C96" s="33" t="s">
        <v>132</v>
      </c>
      <c r="D96" s="17">
        <v>3</v>
      </c>
      <c r="E96" s="70" t="s">
        <v>139</v>
      </c>
      <c r="F96" s="21">
        <v>1958</v>
      </c>
      <c r="G96" s="20" t="s">
        <v>174</v>
      </c>
      <c r="H96" s="20" t="s">
        <v>31</v>
      </c>
      <c r="I96" s="20" t="s">
        <v>30</v>
      </c>
      <c r="J96" s="84">
        <f>0.582*1137.46</f>
        <v>662.00171999999998</v>
      </c>
      <c r="K96" s="56">
        <f>F96/D96/(J96/100)</f>
        <v>98.589874761453288</v>
      </c>
    </row>
    <row r="97" spans="1:11" ht="48" thickBot="1" x14ac:dyDescent="0.3">
      <c r="A97" s="58">
        <v>8</v>
      </c>
      <c r="B97" s="33" t="s">
        <v>133</v>
      </c>
      <c r="C97" s="33" t="s">
        <v>132</v>
      </c>
      <c r="D97" s="17">
        <v>5</v>
      </c>
      <c r="E97" s="40" t="s">
        <v>139</v>
      </c>
      <c r="F97" s="42">
        <v>3262</v>
      </c>
      <c r="G97" s="20" t="s">
        <v>174</v>
      </c>
      <c r="H97" s="20" t="s">
        <v>31</v>
      </c>
      <c r="I97" s="20" t="s">
        <v>30</v>
      </c>
      <c r="J97" s="84">
        <f>0.582*1137.46</f>
        <v>662.00171999999998</v>
      </c>
      <c r="K97" s="56">
        <f>F97/D97/(J97/100)</f>
        <v>98.549592892296417</v>
      </c>
    </row>
    <row r="98" spans="1:11" ht="48" customHeight="1" thickBot="1" x14ac:dyDescent="0.3">
      <c r="A98" s="58">
        <v>9</v>
      </c>
      <c r="B98" s="37" t="s">
        <v>124</v>
      </c>
      <c r="C98" s="88" t="s">
        <v>193</v>
      </c>
      <c r="D98" s="38">
        <v>0.5</v>
      </c>
      <c r="E98" s="40" t="s">
        <v>142</v>
      </c>
      <c r="F98" s="41">
        <v>353</v>
      </c>
      <c r="G98" s="8" t="s">
        <v>166</v>
      </c>
      <c r="H98" s="8" t="s">
        <v>14</v>
      </c>
      <c r="I98" s="8" t="s">
        <v>165</v>
      </c>
      <c r="J98" s="84">
        <f>0.623*1137.46</f>
        <v>708.63758000000007</v>
      </c>
      <c r="K98" s="56">
        <f>F98/D98/(J98/100)</f>
        <v>99.62779563567598</v>
      </c>
    </row>
    <row r="99" spans="1:11" ht="48" thickBot="1" x14ac:dyDescent="0.3">
      <c r="A99" s="58">
        <v>10</v>
      </c>
      <c r="B99" s="33" t="s">
        <v>134</v>
      </c>
      <c r="C99" s="33" t="s">
        <v>135</v>
      </c>
      <c r="D99" s="17">
        <v>2</v>
      </c>
      <c r="E99" s="40" t="s">
        <v>192</v>
      </c>
      <c r="F99" s="42">
        <f>D99*620</f>
        <v>1240</v>
      </c>
      <c r="G99" s="8" t="s">
        <v>150</v>
      </c>
      <c r="H99" s="8" t="s">
        <v>24</v>
      </c>
      <c r="I99" s="8" t="s">
        <v>23</v>
      </c>
      <c r="J99" s="84">
        <f>0.57*1137.46</f>
        <v>648.35219999999993</v>
      </c>
      <c r="K99" s="56">
        <f>F99/D99/(J99/100)</f>
        <v>95.627037280046267</v>
      </c>
    </row>
    <row r="100" spans="1:11" ht="48" thickBot="1" x14ac:dyDescent="0.3">
      <c r="A100" s="58">
        <v>11</v>
      </c>
      <c r="B100" s="33" t="s">
        <v>136</v>
      </c>
      <c r="C100" s="33" t="s">
        <v>137</v>
      </c>
      <c r="D100" s="17">
        <v>2</v>
      </c>
      <c r="E100" s="70" t="s">
        <v>192</v>
      </c>
      <c r="F100" s="42">
        <f>D100*620</f>
        <v>1240</v>
      </c>
      <c r="G100" s="20" t="s">
        <v>152</v>
      </c>
      <c r="H100" s="20" t="s">
        <v>11</v>
      </c>
      <c r="I100" s="20" t="s">
        <v>147</v>
      </c>
      <c r="J100" s="84">
        <f>0.513*1137.46</f>
        <v>583.51697999999999</v>
      </c>
      <c r="K100" s="56">
        <f>F100/D100/(J100/100)</f>
        <v>106.25226364449583</v>
      </c>
    </row>
    <row r="101" spans="1:11" ht="16.5" thickBot="1" x14ac:dyDescent="0.3">
      <c r="A101" s="58">
        <v>12</v>
      </c>
      <c r="B101" s="33" t="s">
        <v>78</v>
      </c>
      <c r="C101" s="33" t="s">
        <v>77</v>
      </c>
      <c r="D101" s="17">
        <v>1</v>
      </c>
      <c r="E101" s="70">
        <v>620</v>
      </c>
      <c r="F101" s="39">
        <f>D101*E101</f>
        <v>620</v>
      </c>
      <c r="G101" s="20" t="s">
        <v>150</v>
      </c>
      <c r="H101" s="20" t="s">
        <v>11</v>
      </c>
      <c r="I101" s="20" t="s">
        <v>7</v>
      </c>
      <c r="J101" s="84">
        <f>0.513*1137.46</f>
        <v>583.51697999999999</v>
      </c>
      <c r="K101" s="56">
        <f>E101/(J101/100)</f>
        <v>106.25226364449583</v>
      </c>
    </row>
    <row r="102" spans="1:11" x14ac:dyDescent="0.25">
      <c r="A102" s="58">
        <v>13</v>
      </c>
      <c r="B102" s="26" t="s">
        <v>123</v>
      </c>
      <c r="C102" s="26" t="s">
        <v>37</v>
      </c>
      <c r="D102" s="20">
        <v>1</v>
      </c>
      <c r="E102" s="70">
        <v>620</v>
      </c>
      <c r="F102" s="39">
        <f t="shared" ref="F102:F104" si="13">D102*E102</f>
        <v>620</v>
      </c>
      <c r="G102" s="20" t="s">
        <v>150</v>
      </c>
      <c r="H102" s="20" t="s">
        <v>11</v>
      </c>
      <c r="I102" s="53" t="s">
        <v>7</v>
      </c>
      <c r="J102" s="85">
        <f>0.513*1137.46</f>
        <v>583.51697999999999</v>
      </c>
      <c r="K102" s="56">
        <f>E102/(J102/100)</f>
        <v>106.25226364449583</v>
      </c>
    </row>
    <row r="103" spans="1:11" s="30" customFormat="1" ht="32.25" thickBot="1" x14ac:dyDescent="0.3">
      <c r="A103" s="58">
        <v>14</v>
      </c>
      <c r="B103" s="76" t="s">
        <v>186</v>
      </c>
      <c r="C103" s="75" t="s">
        <v>151</v>
      </c>
      <c r="D103" s="48">
        <v>1</v>
      </c>
      <c r="E103" s="13">
        <v>875</v>
      </c>
      <c r="F103" s="52">
        <f t="shared" si="13"/>
        <v>875</v>
      </c>
      <c r="G103" s="55" t="s">
        <v>152</v>
      </c>
      <c r="H103" s="55" t="s">
        <v>25</v>
      </c>
      <c r="I103" s="55" t="s">
        <v>161</v>
      </c>
      <c r="J103" s="84">
        <f>0.796*1137.46</f>
        <v>905.41816000000006</v>
      </c>
      <c r="K103" s="56">
        <f>E103/(J103/100)</f>
        <v>96.640429655177229</v>
      </c>
    </row>
    <row r="104" spans="1:11" s="30" customFormat="1" ht="31.5" x14ac:dyDescent="0.25">
      <c r="A104" s="58">
        <v>15</v>
      </c>
      <c r="B104" s="76" t="s">
        <v>186</v>
      </c>
      <c r="C104" s="75" t="s">
        <v>151</v>
      </c>
      <c r="D104" s="48">
        <v>0.5</v>
      </c>
      <c r="E104" s="13">
        <v>762</v>
      </c>
      <c r="F104" s="52">
        <f t="shared" si="13"/>
        <v>381</v>
      </c>
      <c r="G104" s="48" t="s">
        <v>152</v>
      </c>
      <c r="H104" s="48" t="s">
        <v>8</v>
      </c>
      <c r="I104" s="48" t="s">
        <v>157</v>
      </c>
      <c r="J104" s="64">
        <f>0.666*1137.46</f>
        <v>757.54836000000012</v>
      </c>
      <c r="K104" s="56">
        <f>E104/(J104/100)</f>
        <v>100.58763773180102</v>
      </c>
    </row>
    <row r="105" spans="1:11" s="30" customFormat="1" ht="34.5" customHeight="1" thickBot="1" x14ac:dyDescent="0.3">
      <c r="A105" s="58">
        <v>16</v>
      </c>
      <c r="B105" s="18" t="s">
        <v>110</v>
      </c>
      <c r="C105" s="40" t="s">
        <v>92</v>
      </c>
      <c r="D105" s="40">
        <v>0.15</v>
      </c>
      <c r="E105" s="97" t="s">
        <v>93</v>
      </c>
      <c r="F105" s="34">
        <v>233</v>
      </c>
      <c r="G105" s="48" t="s">
        <v>176</v>
      </c>
      <c r="H105" s="48" t="s">
        <v>24</v>
      </c>
      <c r="I105" s="54" t="s">
        <v>164</v>
      </c>
      <c r="J105" s="84">
        <f>1.017*1137.46</f>
        <v>1156.79682</v>
      </c>
      <c r="K105" s="56">
        <f t="shared" ref="K105:K110" si="14">F105/D105/(J105/100)</f>
        <v>134.2788384682224</v>
      </c>
    </row>
    <row r="106" spans="1:11" ht="31.5" customHeight="1" thickBot="1" x14ac:dyDescent="0.3">
      <c r="A106" s="58">
        <v>17</v>
      </c>
      <c r="B106" s="23" t="s">
        <v>94</v>
      </c>
      <c r="C106" s="17" t="s">
        <v>95</v>
      </c>
      <c r="D106" s="17">
        <v>0.1</v>
      </c>
      <c r="E106" s="97"/>
      <c r="F106" s="34">
        <v>156</v>
      </c>
      <c r="G106" s="48" t="s">
        <v>176</v>
      </c>
      <c r="H106" s="48" t="s">
        <v>24</v>
      </c>
      <c r="I106" s="54" t="s">
        <v>164</v>
      </c>
      <c r="J106" s="84">
        <f>1.017*1137.46</f>
        <v>1156.79682</v>
      </c>
      <c r="K106" s="56">
        <f t="shared" si="14"/>
        <v>134.85514249598299</v>
      </c>
    </row>
    <row r="107" spans="1:11" ht="28.5" customHeight="1" thickBot="1" x14ac:dyDescent="0.3">
      <c r="A107" s="58">
        <v>18</v>
      </c>
      <c r="B107" s="23" t="s">
        <v>96</v>
      </c>
      <c r="C107" s="17" t="s">
        <v>97</v>
      </c>
      <c r="D107" s="17">
        <v>0.15</v>
      </c>
      <c r="E107" s="97"/>
      <c r="F107" s="34">
        <v>233</v>
      </c>
      <c r="G107" s="48" t="s">
        <v>176</v>
      </c>
      <c r="H107" s="48" t="s">
        <v>24</v>
      </c>
      <c r="I107" s="54" t="s">
        <v>164</v>
      </c>
      <c r="J107" s="84">
        <f>1.017*1137.46</f>
        <v>1156.79682</v>
      </c>
      <c r="K107" s="56">
        <f t="shared" si="14"/>
        <v>134.2788384682224</v>
      </c>
    </row>
    <row r="108" spans="1:11" ht="28.5" customHeight="1" thickBot="1" x14ac:dyDescent="0.3">
      <c r="A108" s="58">
        <v>19</v>
      </c>
      <c r="B108" s="23" t="s">
        <v>111</v>
      </c>
      <c r="C108" s="17" t="s">
        <v>98</v>
      </c>
      <c r="D108" s="17">
        <v>0.15</v>
      </c>
      <c r="E108" s="97"/>
      <c r="F108" s="34">
        <v>155</v>
      </c>
      <c r="G108" s="20" t="s">
        <v>176</v>
      </c>
      <c r="H108" s="20" t="s">
        <v>31</v>
      </c>
      <c r="I108" s="20" t="s">
        <v>161</v>
      </c>
      <c r="J108" s="84">
        <f>0.796*1137.46</f>
        <v>905.41816000000006</v>
      </c>
      <c r="K108" s="56">
        <f t="shared" si="14"/>
        <v>114.12774549754265</v>
      </c>
    </row>
    <row r="109" spans="1:11" ht="40.5" customHeight="1" x14ac:dyDescent="0.25">
      <c r="A109" s="58">
        <v>20</v>
      </c>
      <c r="B109" s="76" t="s">
        <v>186</v>
      </c>
      <c r="C109" s="75" t="s">
        <v>151</v>
      </c>
      <c r="D109" s="17">
        <v>0.15</v>
      </c>
      <c r="E109" s="97"/>
      <c r="F109" s="34">
        <v>155</v>
      </c>
      <c r="G109" s="19" t="s">
        <v>152</v>
      </c>
      <c r="H109" s="19" t="s">
        <v>8</v>
      </c>
      <c r="I109" s="42">
        <v>6</v>
      </c>
      <c r="J109" s="86">
        <f>0.666*1137.46</f>
        <v>757.54836000000012</v>
      </c>
      <c r="K109" s="56">
        <f t="shared" si="14"/>
        <v>136.40493305712303</v>
      </c>
    </row>
    <row r="110" spans="1:11" ht="30.75" customHeight="1" thickBot="1" x14ac:dyDescent="0.3">
      <c r="A110" s="58">
        <v>21</v>
      </c>
      <c r="B110" s="23" t="s">
        <v>99</v>
      </c>
      <c r="C110" s="17" t="s">
        <v>100</v>
      </c>
      <c r="D110" s="17">
        <v>0.4</v>
      </c>
      <c r="E110" s="97"/>
      <c r="F110" s="34">
        <v>548</v>
      </c>
      <c r="G110" s="20" t="s">
        <v>176</v>
      </c>
      <c r="H110" s="20" t="s">
        <v>177</v>
      </c>
      <c r="I110" s="20" t="s">
        <v>169</v>
      </c>
      <c r="J110" s="84">
        <f>0.85*1137.46</f>
        <v>966.84100000000001</v>
      </c>
      <c r="K110" s="56">
        <f t="shared" si="14"/>
        <v>141.69858332445563</v>
      </c>
    </row>
    <row r="111" spans="1:11" ht="32.25" thickBot="1" x14ac:dyDescent="0.3">
      <c r="A111" s="58">
        <v>22</v>
      </c>
      <c r="B111" s="23" t="s">
        <v>101</v>
      </c>
      <c r="C111" s="17" t="s">
        <v>102</v>
      </c>
      <c r="D111" s="17">
        <v>0.1</v>
      </c>
      <c r="E111" s="8">
        <v>762</v>
      </c>
      <c r="F111" s="21">
        <f>D111*E111</f>
        <v>76.2</v>
      </c>
      <c r="G111" s="44" t="s">
        <v>156</v>
      </c>
      <c r="H111" s="43" t="s">
        <v>11</v>
      </c>
      <c r="I111" s="43" t="s">
        <v>157</v>
      </c>
      <c r="J111" s="84">
        <f>0.666*1137.46</f>
        <v>757.54836000000012</v>
      </c>
      <c r="K111" s="56">
        <f>E111/(J111/100)</f>
        <v>100.58763773180102</v>
      </c>
    </row>
    <row r="112" spans="1:11" x14ac:dyDescent="0.25">
      <c r="A112" s="14"/>
      <c r="B112" s="6" t="s">
        <v>19</v>
      </c>
      <c r="C112" s="14"/>
      <c r="D112" s="1">
        <f>SUM(D90:D111)</f>
        <v>21.199999999999996</v>
      </c>
      <c r="E112" s="14"/>
      <c r="F112" s="2">
        <f>SUM(F90:F111)</f>
        <v>15430.2</v>
      </c>
      <c r="G112" s="20"/>
      <c r="H112" s="20"/>
      <c r="I112" s="20"/>
      <c r="J112" s="74"/>
      <c r="K112" s="4"/>
    </row>
    <row r="121" spans="6:6" x14ac:dyDescent="0.25">
      <c r="F121" s="27"/>
    </row>
  </sheetData>
  <mergeCells count="16">
    <mergeCell ref="A44:F44"/>
    <mergeCell ref="A33:F33"/>
    <mergeCell ref="A15:F15"/>
    <mergeCell ref="A12:F12"/>
    <mergeCell ref="E105:E110"/>
    <mergeCell ref="A63:F63"/>
    <mergeCell ref="A66:F66"/>
    <mergeCell ref="A89:F89"/>
    <mergeCell ref="A41:F41"/>
    <mergeCell ref="A78:F78"/>
    <mergeCell ref="A56:F56"/>
    <mergeCell ref="A2:F2"/>
    <mergeCell ref="A4:F4"/>
    <mergeCell ref="A18:F18"/>
    <mergeCell ref="A36:F36"/>
    <mergeCell ref="A1:H1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Lubānas amata vienību 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LindaV</cp:lastModifiedBy>
  <cp:lastPrinted>2022-12-01T15:08:07Z</cp:lastPrinted>
  <dcterms:created xsi:type="dcterms:W3CDTF">2021-11-11T08:21:47Z</dcterms:created>
  <dcterms:modified xsi:type="dcterms:W3CDTF">2022-12-01T15:08:18Z</dcterms:modified>
</cp:coreProperties>
</file>